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3820" windowHeight="5895" activeTab="1"/>
  </bookViews>
  <sheets>
    <sheet name="患者基本情報" sheetId="15" r:id="rId1"/>
    <sheet name="質問票" sheetId="2" r:id="rId2"/>
    <sheet name="グラフ" sheetId="9" r:id="rId3"/>
    <sheet name="グラフ(目盛5)" sheetId="16" r:id="rId4"/>
    <sheet name="集計用データ" sheetId="7" r:id="rId5"/>
    <sheet name="使い方" sheetId="12" r:id="rId6"/>
  </sheets>
  <definedNames>
    <definedName name="_xlnm._FilterDatabase" localSheetId="2" hidden="1">グラフ!$H$85:$M$86</definedName>
    <definedName name="_xlnm._FilterDatabase" localSheetId="3" hidden="1">'グラフ(目盛5)'!$H$85:$M$86</definedName>
    <definedName name="_xlnm.Print_Area" localSheetId="2">グラフ!$A$1:$N$81</definedName>
    <definedName name="_xlnm.Print_Area" localSheetId="3">'グラフ(目盛5)'!$A$1:$N$81</definedName>
    <definedName name="_xlnm.Print_Area" localSheetId="5">使い方!$A$1:$O$135</definedName>
    <definedName name="_xlnm.Print_Area" localSheetId="1">質問票!$C:$M</definedName>
    <definedName name="_xlnm.Print_Titles" localSheetId="1">質問票!$15:$15</definedName>
  </definedNames>
  <calcPr calcId="145621"/>
</workbook>
</file>

<file path=xl/calcChain.xml><?xml version="1.0" encoding="utf-8"?>
<calcChain xmlns="http://schemas.openxmlformats.org/spreadsheetml/2006/main">
  <c r="BF2" i="7" l="1"/>
  <c r="BC2" i="7"/>
  <c r="O34" i="2" l="1"/>
  <c r="BA2" i="7" s="1"/>
  <c r="D122" i="9" l="1"/>
  <c r="D122" i="16"/>
  <c r="F85" i="16"/>
  <c r="F85" i="9" l="1"/>
  <c r="E85" i="9" l="1"/>
  <c r="E85" i="16"/>
  <c r="F87" i="16"/>
  <c r="F88" i="16"/>
  <c r="F126" i="9"/>
  <c r="A1" i="16"/>
  <c r="D1" i="16"/>
  <c r="F95" i="16"/>
  <c r="F102" i="16"/>
  <c r="F112" i="16"/>
  <c r="F118" i="16"/>
  <c r="E129" i="16"/>
  <c r="F129" i="16"/>
  <c r="E130" i="16"/>
  <c r="F130" i="16"/>
  <c r="B9" i="15"/>
  <c r="O37" i="2"/>
  <c r="BD2" i="7" s="1"/>
  <c r="O38" i="2"/>
  <c r="BE2" i="7" s="1"/>
  <c r="O40" i="2"/>
  <c r="BG2" i="7" s="1"/>
  <c r="O16" i="2"/>
  <c r="AI2" i="7" s="1"/>
  <c r="O19" i="2"/>
  <c r="AL2" i="7" s="1"/>
  <c r="O35" i="2"/>
  <c r="BB2" i="7" s="1"/>
  <c r="O17" i="2"/>
  <c r="AJ2" i="7" s="1"/>
  <c r="O18" i="2"/>
  <c r="AK2" i="7" s="1"/>
  <c r="O20" i="2"/>
  <c r="AM2" i="7" s="1"/>
  <c r="O31" i="2"/>
  <c r="AX2" i="7" s="1"/>
  <c r="O21" i="2"/>
  <c r="AN2" i="7" s="1"/>
  <c r="O22" i="2"/>
  <c r="AO2" i="7" s="1"/>
  <c r="O23" i="2"/>
  <c r="AP2" i="7" s="1"/>
  <c r="O24" i="2"/>
  <c r="AQ2" i="7" s="1"/>
  <c r="O25" i="2"/>
  <c r="AR2" i="7" s="1"/>
  <c r="O28" i="2"/>
  <c r="AU2" i="7" s="1"/>
  <c r="O30" i="2"/>
  <c r="AW2" i="7" s="1"/>
  <c r="O26" i="2"/>
  <c r="AS2" i="7" s="1"/>
  <c r="O27" i="2"/>
  <c r="AT2" i="7" s="1"/>
  <c r="O29" i="2"/>
  <c r="AV2" i="7" s="1"/>
  <c r="O32" i="2"/>
  <c r="AY2" i="7" s="1"/>
  <c r="O33" i="2"/>
  <c r="AZ2" i="7" s="1"/>
  <c r="AE2" i="7"/>
  <c r="U2" i="7"/>
  <c r="I29" i="15"/>
  <c r="AD2" i="7" s="1"/>
  <c r="I19" i="15"/>
  <c r="T2" i="7" s="1"/>
  <c r="I24" i="15"/>
  <c r="Y2" i="7" s="1"/>
  <c r="I28" i="15"/>
  <c r="I14" i="15"/>
  <c r="F124" i="9"/>
  <c r="F123" i="9"/>
  <c r="F120" i="9"/>
  <c r="F119" i="9"/>
  <c r="F114" i="9"/>
  <c r="F113" i="9"/>
  <c r="F110" i="9"/>
  <c r="F109" i="9"/>
  <c r="F106" i="9"/>
  <c r="F105" i="9"/>
  <c r="F102" i="9"/>
  <c r="F99" i="9"/>
  <c r="F96" i="9"/>
  <c r="F95" i="9"/>
  <c r="F94" i="9"/>
  <c r="F92" i="9"/>
  <c r="F89" i="9"/>
  <c r="F88" i="9"/>
  <c r="O50" i="2"/>
  <c r="BQ2" i="7" s="1"/>
  <c r="O51" i="2"/>
  <c r="BR2" i="7" s="1"/>
  <c r="O52" i="2"/>
  <c r="BS2" i="7" s="1"/>
  <c r="AH2" i="7"/>
  <c r="E2" i="7"/>
  <c r="G2" i="7" s="1"/>
  <c r="O44" i="2"/>
  <c r="BK2" i="7" s="1"/>
  <c r="O43" i="2"/>
  <c r="BJ2" i="7" s="1"/>
  <c r="O42" i="2"/>
  <c r="BI2" i="7" s="1"/>
  <c r="O41" i="2"/>
  <c r="BH2" i="7" s="1"/>
  <c r="O45" i="2"/>
  <c r="BL2" i="7" s="1"/>
  <c r="O46" i="2"/>
  <c r="BM2" i="7" s="1"/>
  <c r="O47" i="2"/>
  <c r="BN2" i="7" s="1"/>
  <c r="N39" i="2"/>
  <c r="O39" i="2" s="1"/>
  <c r="O49" i="2"/>
  <c r="BP2" i="7" s="1"/>
  <c r="O48" i="2"/>
  <c r="BO2" i="7" s="1"/>
  <c r="N36" i="2"/>
  <c r="O36" i="2" s="1"/>
  <c r="B10" i="15"/>
  <c r="L2" i="7" s="1"/>
  <c r="D2" i="7"/>
  <c r="I31" i="15"/>
  <c r="I30" i="15"/>
  <c r="AF2" i="7" s="1"/>
  <c r="I27" i="15"/>
  <c r="AB2" i="7"/>
  <c r="I26" i="15"/>
  <c r="I25" i="15"/>
  <c r="Z2" i="7"/>
  <c r="I23" i="15"/>
  <c r="I21" i="15"/>
  <c r="W2" i="7"/>
  <c r="I20" i="15"/>
  <c r="V2" i="7" s="1"/>
  <c r="I17" i="15"/>
  <c r="I16" i="15"/>
  <c r="R2" i="7" s="1"/>
  <c r="P2" i="7"/>
  <c r="E9" i="15"/>
  <c r="O2" i="7" s="1"/>
  <c r="E8" i="15"/>
  <c r="N2" i="7"/>
  <c r="E7" i="15"/>
  <c r="M2" i="7" s="1"/>
  <c r="K2" i="7"/>
  <c r="J2" i="7"/>
  <c r="I2" i="7"/>
  <c r="H2" i="7"/>
  <c r="F2" i="7"/>
  <c r="C2" i="7"/>
  <c r="E129" i="9"/>
  <c r="F130" i="9"/>
  <c r="E130" i="9"/>
  <c r="F129" i="9"/>
  <c r="D1" i="9"/>
  <c r="E10" i="15"/>
  <c r="A1" i="9"/>
  <c r="C1" i="2"/>
  <c r="AA2" i="7"/>
  <c r="X2" i="7"/>
  <c r="AG2" i="7"/>
  <c r="F86" i="9"/>
  <c r="F90" i="9"/>
  <c r="F101" i="9"/>
  <c r="F97" i="9"/>
  <c r="F103" i="9"/>
  <c r="F107" i="9"/>
  <c r="F111" i="9"/>
  <c r="F115" i="9"/>
  <c r="F121" i="9"/>
  <c r="F125" i="9"/>
  <c r="F96" i="16"/>
  <c r="F94" i="16"/>
  <c r="F87" i="9"/>
  <c r="F91" i="9"/>
  <c r="F118" i="9"/>
  <c r="F98" i="9"/>
  <c r="F104" i="9"/>
  <c r="F108" i="9"/>
  <c r="F112" i="9"/>
  <c r="F116" i="9"/>
  <c r="F122" i="9"/>
  <c r="F113" i="16"/>
  <c r="F107" i="16"/>
  <c r="F105" i="16"/>
  <c r="D99" i="16" l="1"/>
  <c r="D99" i="9"/>
  <c r="D98" i="16"/>
  <c r="D98" i="9"/>
  <c r="D97" i="9"/>
  <c r="D97" i="16"/>
  <c r="D96" i="16"/>
  <c r="D96" i="9"/>
  <c r="D95" i="9"/>
  <c r="D95" i="16"/>
  <c r="D126" i="16"/>
  <c r="D126" i="9"/>
  <c r="D125" i="9"/>
  <c r="D125" i="16"/>
  <c r="D124" i="9"/>
  <c r="D92" i="9"/>
  <c r="D124" i="16"/>
  <c r="D92" i="16"/>
  <c r="D123" i="9"/>
  <c r="D123" i="16"/>
  <c r="D121" i="9"/>
  <c r="D121" i="16"/>
  <c r="D120" i="16"/>
  <c r="D88" i="9"/>
  <c r="D120" i="9"/>
  <c r="D88" i="16"/>
  <c r="D119" i="9"/>
  <c r="D119" i="16"/>
  <c r="D116" i="9"/>
  <c r="D116" i="16"/>
  <c r="D115" i="9"/>
  <c r="D115" i="16"/>
  <c r="D114" i="16"/>
  <c r="D114" i="9"/>
  <c r="D113" i="9"/>
  <c r="D113" i="16"/>
  <c r="D112" i="9"/>
  <c r="D90" i="9"/>
  <c r="D112" i="16"/>
  <c r="D90" i="16"/>
  <c r="D111" i="16"/>
  <c r="D91" i="16"/>
  <c r="D91" i="9"/>
  <c r="D111" i="9"/>
  <c r="D110" i="9"/>
  <c r="D110" i="16"/>
  <c r="D109" i="16"/>
  <c r="D109" i="9"/>
  <c r="D108" i="16"/>
  <c r="D108" i="9"/>
  <c r="D89" i="9"/>
  <c r="D107" i="16"/>
  <c r="D107" i="9"/>
  <c r="D89" i="16"/>
  <c r="D106" i="16"/>
  <c r="D106" i="9"/>
  <c r="D105" i="9"/>
  <c r="D105" i="16"/>
  <c r="D104" i="9"/>
  <c r="D104" i="16"/>
  <c r="D86" i="9"/>
  <c r="D103" i="9"/>
  <c r="D103" i="16"/>
  <c r="D86" i="16"/>
  <c r="D102" i="9"/>
  <c r="D102" i="16"/>
  <c r="D87" i="16"/>
  <c r="D87" i="9"/>
  <c r="D129" i="16"/>
  <c r="D130" i="16"/>
  <c r="E126" i="9"/>
  <c r="D130" i="9"/>
  <c r="H1" i="16"/>
  <c r="E99" i="9"/>
  <c r="F92" i="16"/>
  <c r="F115" i="16"/>
  <c r="F121" i="16"/>
  <c r="F126" i="16"/>
  <c r="F110" i="16"/>
  <c r="F91" i="16"/>
  <c r="F123" i="16"/>
  <c r="F120" i="16"/>
  <c r="F104" i="16"/>
  <c r="F86" i="16"/>
  <c r="H1" i="9"/>
  <c r="Q2" i="7"/>
  <c r="E112" i="9"/>
  <c r="E102" i="9"/>
  <c r="E95" i="9"/>
  <c r="S2" i="7"/>
  <c r="E113" i="16"/>
  <c r="E122" i="16"/>
  <c r="E94" i="9"/>
  <c r="E96" i="16"/>
  <c r="E104" i="16"/>
  <c r="E125" i="9"/>
  <c r="E108" i="9"/>
  <c r="E120" i="9"/>
  <c r="E86" i="16"/>
  <c r="E87" i="9"/>
  <c r="E107" i="9"/>
  <c r="D129" i="9"/>
  <c r="E119" i="9"/>
  <c r="E88" i="9"/>
  <c r="E94" i="16"/>
  <c r="E106" i="16"/>
  <c r="E116" i="16"/>
  <c r="E123" i="16"/>
  <c r="E87" i="16"/>
  <c r="E112" i="16"/>
  <c r="E95" i="16"/>
  <c r="E113" i="9"/>
  <c r="E103" i="9"/>
  <c r="E97" i="16"/>
  <c r="E107" i="16"/>
  <c r="E121" i="16"/>
  <c r="E92" i="9"/>
  <c r="E119" i="16"/>
  <c r="E101" i="16"/>
  <c r="E124" i="9"/>
  <c r="E86" i="9"/>
  <c r="E126" i="16"/>
  <c r="E108" i="16"/>
  <c r="E90" i="16"/>
  <c r="E96" i="9"/>
  <c r="E88" i="16"/>
  <c r="E98" i="16"/>
  <c r="E111" i="16"/>
  <c r="E124" i="16"/>
  <c r="E89" i="16"/>
  <c r="E103" i="16"/>
  <c r="E114" i="16"/>
  <c r="E125" i="16"/>
  <c r="E115" i="16"/>
  <c r="E109" i="16"/>
  <c r="E91" i="16"/>
  <c r="E118" i="16"/>
  <c r="E99" i="16"/>
  <c r="E105" i="16"/>
  <c r="BV2" i="7"/>
  <c r="CB2" i="7"/>
  <c r="E114" i="9"/>
  <c r="E97" i="9"/>
  <c r="F101" i="16"/>
  <c r="F109" i="16"/>
  <c r="E110" i="9"/>
  <c r="E90" i="9"/>
  <c r="F98" i="16"/>
  <c r="F125" i="16"/>
  <c r="AC2" i="7"/>
  <c r="F124" i="16"/>
  <c r="F116" i="16"/>
  <c r="F108" i="16"/>
  <c r="F99" i="16"/>
  <c r="F90" i="16"/>
  <c r="E105" i="9"/>
  <c r="E122" i="9"/>
  <c r="E92" i="16"/>
  <c r="E102" i="16"/>
  <c r="E110" i="16"/>
  <c r="E120" i="16"/>
  <c r="E116" i="9"/>
  <c r="E121" i="9"/>
  <c r="E104" i="9"/>
  <c r="E115" i="9"/>
  <c r="E98" i="9"/>
  <c r="E111" i="9"/>
  <c r="E91" i="9"/>
  <c r="F103" i="16"/>
  <c r="F111" i="16"/>
  <c r="E101" i="9"/>
  <c r="E123" i="9"/>
  <c r="E106" i="9"/>
  <c r="F89" i="16"/>
  <c r="F119" i="16"/>
  <c r="E118" i="9"/>
  <c r="F122" i="16"/>
  <c r="F114" i="16"/>
  <c r="F106" i="16"/>
  <c r="F97" i="16"/>
  <c r="E89" i="9"/>
  <c r="E109" i="9"/>
  <c r="A37" i="16" l="1"/>
  <c r="A37" i="9"/>
  <c r="G19" i="9"/>
  <c r="G19" i="16"/>
  <c r="A21" i="9"/>
  <c r="A21" i="16"/>
  <c r="A29" i="16"/>
  <c r="A29" i="9"/>
  <c r="G27" i="9"/>
  <c r="G27" i="16"/>
  <c r="G12" i="16"/>
  <c r="G12" i="9"/>
  <c r="G4" i="9"/>
  <c r="G4" i="16"/>
  <c r="BU2" i="7"/>
  <c r="BY2" i="7"/>
  <c r="BW2" i="7"/>
  <c r="BZ2" i="7"/>
  <c r="CA2" i="7"/>
  <c r="BX2" i="7"/>
  <c r="BT2" i="7"/>
  <c r="CC2" i="7" l="1"/>
  <c r="A18" i="9" l="1"/>
  <c r="A18" i="16"/>
</calcChain>
</file>

<file path=xl/comments1.xml><?xml version="1.0" encoding="utf-8"?>
<comments xmlns="http://schemas.openxmlformats.org/spreadsheetml/2006/main">
  <authors>
    <author>横浜市立病院</author>
  </authors>
  <commentList>
    <comment ref="F1" authorId="0">
      <text>
        <r>
          <rPr>
            <sz val="9"/>
            <color indexed="81"/>
            <rFont val="ＭＳ Ｐゴシック"/>
            <family val="3"/>
            <charset val="128"/>
          </rPr>
          <t>yyyy/mm/dd の形式で
入力してください</t>
        </r>
      </text>
    </comment>
  </commentList>
</comments>
</file>

<file path=xl/sharedStrings.xml><?xml version="1.0" encoding="utf-8"?>
<sst xmlns="http://schemas.openxmlformats.org/spreadsheetml/2006/main" count="917" uniqueCount="506">
  <si>
    <t>点数</t>
    <rPh sb="0" eb="2">
      <t>テンスウ</t>
    </rPh>
    <phoneticPr fontId="2"/>
  </si>
  <si>
    <t>過去１週間のうち、胃が痛くて困ったことがありましたか？（胃の痛みには、胃のあらゆる種類の痛みが含まれます）</t>
    <rPh sb="3" eb="5">
      <t>シュウカン</t>
    </rPh>
    <rPh sb="9" eb="10">
      <t>イ</t>
    </rPh>
    <rPh sb="11" eb="12">
      <t>イタ</t>
    </rPh>
    <rPh sb="14" eb="15">
      <t>コマ</t>
    </rPh>
    <rPh sb="28" eb="29">
      <t>イ</t>
    </rPh>
    <rPh sb="30" eb="31">
      <t>イタ</t>
    </rPh>
    <rPh sb="35" eb="36">
      <t>イ</t>
    </rPh>
    <rPh sb="41" eb="43">
      <t>シュルイ</t>
    </rPh>
    <rPh sb="44" eb="45">
      <t>イタ</t>
    </rPh>
    <rPh sb="47" eb="48">
      <t>フク</t>
    </rPh>
    <phoneticPr fontId="2"/>
  </si>
  <si>
    <t>過去１週間のうち、胸やけがして困ったことはありましたか？（胸やけとは、チクチクするようなあるいは焼けつくような胸部の不快感をさします）</t>
    <rPh sb="3" eb="5">
      <t>シュウカン</t>
    </rPh>
    <rPh sb="9" eb="10">
      <t>ムネ</t>
    </rPh>
    <rPh sb="15" eb="16">
      <t>コマ</t>
    </rPh>
    <rPh sb="29" eb="30">
      <t>ムネ</t>
    </rPh>
    <rPh sb="48" eb="49">
      <t>ヤ</t>
    </rPh>
    <rPh sb="55" eb="57">
      <t>キョウブ</t>
    </rPh>
    <rPh sb="58" eb="61">
      <t>フカイカン</t>
    </rPh>
    <phoneticPr fontId="2"/>
  </si>
  <si>
    <t>過去１週間のうち、胃酸の逆流のために困ったことがありましたか？（胃酸の逆流とは、少量の胃酸が胃からのどに上がってくる感じをさします）</t>
    <rPh sb="3" eb="5">
      <t>シュウカン</t>
    </rPh>
    <rPh sb="9" eb="11">
      <t>イサン</t>
    </rPh>
    <rPh sb="12" eb="14">
      <t>ギャクリュウ</t>
    </rPh>
    <rPh sb="18" eb="19">
      <t>コマ</t>
    </rPh>
    <rPh sb="32" eb="34">
      <t>イサン</t>
    </rPh>
    <rPh sb="35" eb="37">
      <t>ギャクリュウ</t>
    </rPh>
    <rPh sb="40" eb="42">
      <t>ショウリョウ</t>
    </rPh>
    <rPh sb="52" eb="53">
      <t>ア</t>
    </rPh>
    <rPh sb="58" eb="59">
      <t>カン</t>
    </rPh>
    <phoneticPr fontId="2"/>
  </si>
  <si>
    <t>過去１週間のうち、空腹時に胃が痛くて困ったことがありましたか？（この場合の空腹感とは、間食をしたいというような気持ちを起こさせる感じをさします）</t>
    <rPh sb="3" eb="5">
      <t>シュウカン</t>
    </rPh>
    <rPh sb="9" eb="11">
      <t>クウフク</t>
    </rPh>
    <rPh sb="11" eb="12">
      <t>ジ</t>
    </rPh>
    <rPh sb="13" eb="14">
      <t>イ</t>
    </rPh>
    <rPh sb="15" eb="16">
      <t>イタ</t>
    </rPh>
    <rPh sb="18" eb="19">
      <t>コマ</t>
    </rPh>
    <rPh sb="34" eb="36">
      <t>バアイ</t>
    </rPh>
    <rPh sb="37" eb="40">
      <t>クウフクカン</t>
    </rPh>
    <rPh sb="43" eb="45">
      <t>カンショク</t>
    </rPh>
    <rPh sb="55" eb="57">
      <t>キモ</t>
    </rPh>
    <rPh sb="59" eb="60">
      <t>オ</t>
    </rPh>
    <rPh sb="64" eb="65">
      <t>カン</t>
    </rPh>
    <phoneticPr fontId="2"/>
  </si>
  <si>
    <t>過去１週間のうち、はき気がして困ったことがありましたか？（はき気とは、場合によってはゲーゲーしたり、実際にはいてしまうほどの胸の気持ち悪さをさします）</t>
    <rPh sb="3" eb="5">
      <t>シュウカン</t>
    </rPh>
    <rPh sb="11" eb="12">
      <t>キ</t>
    </rPh>
    <rPh sb="15" eb="16">
      <t>コマ</t>
    </rPh>
    <rPh sb="31" eb="32">
      <t>ケ</t>
    </rPh>
    <rPh sb="35" eb="37">
      <t>バアイ</t>
    </rPh>
    <rPh sb="50" eb="52">
      <t>ジッサイ</t>
    </rPh>
    <rPh sb="62" eb="63">
      <t>ムネ</t>
    </rPh>
    <rPh sb="64" eb="66">
      <t>キモ</t>
    </rPh>
    <rPh sb="67" eb="68">
      <t>ワル</t>
    </rPh>
    <phoneticPr fontId="2"/>
  </si>
  <si>
    <t>過去１週間のうち、おなかが鳴って困ったことはありましたか？（おなかが鳴るとは、胃がごろごろと動いたり音をたてることをいいます）</t>
    <rPh sb="3" eb="5">
      <t>シュウカン</t>
    </rPh>
    <rPh sb="13" eb="14">
      <t>ナ</t>
    </rPh>
    <rPh sb="16" eb="17">
      <t>コマ</t>
    </rPh>
    <rPh sb="34" eb="35">
      <t>ナ</t>
    </rPh>
    <rPh sb="39" eb="40">
      <t>イ</t>
    </rPh>
    <rPh sb="46" eb="47">
      <t>ウゴ</t>
    </rPh>
    <rPh sb="50" eb="51">
      <t>オト</t>
    </rPh>
    <phoneticPr fontId="2"/>
  </si>
  <si>
    <t>過去１週間のうち、胃の膨満感のために困ったことはありましたか？（胃の膨満感とは、胃にガスがたまってはっている感じをさします）</t>
    <rPh sb="3" eb="5">
      <t>シュウカン</t>
    </rPh>
    <rPh sb="9" eb="10">
      <t>イ</t>
    </rPh>
    <rPh sb="11" eb="14">
      <t>ボウマンカン</t>
    </rPh>
    <rPh sb="18" eb="19">
      <t>コマ</t>
    </rPh>
    <rPh sb="32" eb="33">
      <t>イ</t>
    </rPh>
    <rPh sb="34" eb="37">
      <t>ボウマンカン</t>
    </rPh>
    <rPh sb="40" eb="41">
      <t>イ</t>
    </rPh>
    <rPh sb="54" eb="55">
      <t>カン</t>
    </rPh>
    <phoneticPr fontId="2"/>
  </si>
  <si>
    <t>過去１週間のうち、げっぷがして困ったことはありましたか？（げっぷとは、口から胃のガスが出ることをさします）</t>
    <rPh sb="3" eb="5">
      <t>シュウカン</t>
    </rPh>
    <rPh sb="15" eb="16">
      <t>コマ</t>
    </rPh>
    <rPh sb="35" eb="36">
      <t>クチ</t>
    </rPh>
    <rPh sb="38" eb="39">
      <t>イ</t>
    </rPh>
    <rPh sb="43" eb="44">
      <t>デ</t>
    </rPh>
    <phoneticPr fontId="2"/>
  </si>
  <si>
    <t>過去１週間のうち、おならが出て困ったことはありましたか？（おならとは、お尻から腸の空気やガスが出ることをさします）</t>
    <rPh sb="3" eb="5">
      <t>シュウカン</t>
    </rPh>
    <rPh sb="13" eb="14">
      <t>デ</t>
    </rPh>
    <rPh sb="15" eb="16">
      <t>コマ</t>
    </rPh>
    <rPh sb="36" eb="37">
      <t>シリ</t>
    </rPh>
    <rPh sb="39" eb="40">
      <t>チョウ</t>
    </rPh>
    <rPh sb="41" eb="43">
      <t>クウキ</t>
    </rPh>
    <rPh sb="47" eb="48">
      <t>デ</t>
    </rPh>
    <phoneticPr fontId="2"/>
  </si>
  <si>
    <t>過去１週間のうち、便秘で困ったことはありましたか？（便秘とは、便を出し切れない状態をさします）</t>
    <rPh sb="3" eb="5">
      <t>シュウカン</t>
    </rPh>
    <rPh sb="9" eb="11">
      <t>ベンピ</t>
    </rPh>
    <rPh sb="12" eb="13">
      <t>コマ</t>
    </rPh>
    <rPh sb="26" eb="28">
      <t>ベンピ</t>
    </rPh>
    <rPh sb="31" eb="32">
      <t>ベン</t>
    </rPh>
    <rPh sb="33" eb="34">
      <t>ダ</t>
    </rPh>
    <rPh sb="35" eb="36">
      <t>キ</t>
    </rPh>
    <rPh sb="39" eb="41">
      <t>ジョウタイ</t>
    </rPh>
    <phoneticPr fontId="2"/>
  </si>
  <si>
    <t>過去１週間のうち、下痢で困ったことはありましたか？（下痢とは、便通の回数が多すぎることををさします）</t>
    <rPh sb="3" eb="5">
      <t>シュウカン</t>
    </rPh>
    <rPh sb="9" eb="11">
      <t>ゲリ</t>
    </rPh>
    <rPh sb="12" eb="13">
      <t>コマ</t>
    </rPh>
    <rPh sb="26" eb="28">
      <t>ゲリ</t>
    </rPh>
    <rPh sb="31" eb="33">
      <t>ベンツウ</t>
    </rPh>
    <rPh sb="34" eb="36">
      <t>カイスウ</t>
    </rPh>
    <rPh sb="37" eb="38">
      <t>オオ</t>
    </rPh>
    <phoneticPr fontId="2"/>
  </si>
  <si>
    <t>過去１週間のうち、軟らかい便で困ったことはありましたか？（もし硬い便と軟らかい便が交互にあるような場合、軟らかい便で困った程度についてだけをこたえてください）</t>
    <rPh sb="3" eb="5">
      <t>シュウカン</t>
    </rPh>
    <rPh sb="9" eb="10">
      <t>ヤワ</t>
    </rPh>
    <rPh sb="13" eb="14">
      <t>ベン</t>
    </rPh>
    <rPh sb="15" eb="16">
      <t>コマ</t>
    </rPh>
    <rPh sb="31" eb="32">
      <t>カタ</t>
    </rPh>
    <rPh sb="33" eb="34">
      <t>ベン</t>
    </rPh>
    <rPh sb="35" eb="36">
      <t>ヤワ</t>
    </rPh>
    <rPh sb="39" eb="40">
      <t>ベン</t>
    </rPh>
    <rPh sb="41" eb="43">
      <t>コウゴ</t>
    </rPh>
    <rPh sb="49" eb="51">
      <t>バアイ</t>
    </rPh>
    <rPh sb="52" eb="53">
      <t>ヤワ</t>
    </rPh>
    <rPh sb="56" eb="57">
      <t>ベン</t>
    </rPh>
    <rPh sb="58" eb="59">
      <t>コマ</t>
    </rPh>
    <rPh sb="61" eb="63">
      <t>テイド</t>
    </rPh>
    <phoneticPr fontId="2"/>
  </si>
  <si>
    <t>過去１週間のうち、硬い便で困ったことはありましたか？（もし硬い便と軟らかい便が交互にあるような場合、硬い便で困った程度についてだけをこたえてください）</t>
    <rPh sb="3" eb="5">
      <t>シュウカン</t>
    </rPh>
    <rPh sb="9" eb="10">
      <t>カタ</t>
    </rPh>
    <rPh sb="11" eb="12">
      <t>ベン</t>
    </rPh>
    <rPh sb="13" eb="14">
      <t>コマ</t>
    </rPh>
    <rPh sb="29" eb="30">
      <t>カタ</t>
    </rPh>
    <rPh sb="31" eb="32">
      <t>ベン</t>
    </rPh>
    <rPh sb="33" eb="34">
      <t>ヤワ</t>
    </rPh>
    <rPh sb="37" eb="38">
      <t>ベン</t>
    </rPh>
    <rPh sb="39" eb="41">
      <t>コウゴ</t>
    </rPh>
    <rPh sb="47" eb="49">
      <t>バアイ</t>
    </rPh>
    <rPh sb="50" eb="51">
      <t>カタ</t>
    </rPh>
    <rPh sb="52" eb="53">
      <t>ベン</t>
    </rPh>
    <rPh sb="54" eb="55">
      <t>コマ</t>
    </rPh>
    <rPh sb="57" eb="59">
      <t>テイド</t>
    </rPh>
    <phoneticPr fontId="2"/>
  </si>
  <si>
    <t>過去１週間のうち、急な便意がして困ったことはありましたか？（急な便意とは、しばしば便が出るのをがまんできないような場合をさします）</t>
    <rPh sb="3" eb="5">
      <t>シュウカン</t>
    </rPh>
    <rPh sb="9" eb="10">
      <t>キュウ</t>
    </rPh>
    <rPh sb="11" eb="13">
      <t>ベンイ</t>
    </rPh>
    <rPh sb="16" eb="17">
      <t>コマ</t>
    </rPh>
    <rPh sb="30" eb="31">
      <t>キュウ</t>
    </rPh>
    <rPh sb="32" eb="34">
      <t>ベンイ</t>
    </rPh>
    <rPh sb="41" eb="42">
      <t>ベン</t>
    </rPh>
    <rPh sb="43" eb="44">
      <t>デ</t>
    </rPh>
    <rPh sb="57" eb="59">
      <t>バアイ</t>
    </rPh>
    <phoneticPr fontId="2"/>
  </si>
  <si>
    <t>過去１週間のうち、トイレに行ったとき完全に便が出しきれていないという感じがして困ったことはありましたか？（完全に便が出しきれていない感じとは、便を出そうと努力したにもかかわらず、排便をしたいという感じがまだ残っていることをさします）</t>
    <rPh sb="3" eb="5">
      <t>シュウカン</t>
    </rPh>
    <rPh sb="13" eb="14">
      <t>イ</t>
    </rPh>
    <rPh sb="18" eb="20">
      <t>カンゼン</t>
    </rPh>
    <rPh sb="21" eb="22">
      <t>ビン</t>
    </rPh>
    <rPh sb="23" eb="24">
      <t>ダ</t>
    </rPh>
    <rPh sb="34" eb="35">
      <t>カン</t>
    </rPh>
    <rPh sb="39" eb="40">
      <t>コマ</t>
    </rPh>
    <rPh sb="53" eb="55">
      <t>カンゼン</t>
    </rPh>
    <rPh sb="56" eb="57">
      <t>ベン</t>
    </rPh>
    <rPh sb="58" eb="59">
      <t>ダ</t>
    </rPh>
    <rPh sb="66" eb="67">
      <t>カン</t>
    </rPh>
    <rPh sb="71" eb="72">
      <t>ベン</t>
    </rPh>
    <rPh sb="73" eb="74">
      <t>ダ</t>
    </rPh>
    <rPh sb="77" eb="79">
      <t>ドリョク</t>
    </rPh>
    <phoneticPr fontId="2"/>
  </si>
  <si>
    <t>過去１ヶ月間のうち、にがいものがこみ上げてきて、口ににがみを感じて困ったことがありましたか？</t>
    <rPh sb="0" eb="2">
      <t>カコ</t>
    </rPh>
    <rPh sb="4" eb="6">
      <t>ゲツカン</t>
    </rPh>
    <rPh sb="18" eb="19">
      <t>ア</t>
    </rPh>
    <rPh sb="24" eb="25">
      <t>クチ</t>
    </rPh>
    <rPh sb="30" eb="31">
      <t>カン</t>
    </rPh>
    <rPh sb="33" eb="34">
      <t>コマ</t>
    </rPh>
    <phoneticPr fontId="2"/>
  </si>
  <si>
    <t>過去１ヵ月間のうち、飲み込むときにつかえる感じがして困ったことがありましたか？（つかえるとは胸の辺りに留まって下へおりていかない感じをさします）</t>
    <rPh sb="46" eb="47">
      <t>ムネ</t>
    </rPh>
    <rPh sb="48" eb="49">
      <t>アタ</t>
    </rPh>
    <rPh sb="51" eb="52">
      <t>トド</t>
    </rPh>
    <rPh sb="55" eb="56">
      <t>シタ</t>
    </rPh>
    <rPh sb="64" eb="65">
      <t>カン</t>
    </rPh>
    <phoneticPr fontId="2"/>
  </si>
  <si>
    <t>過去１ヵ月間のうち、食後にもたれ感があって困ったことがありましたか？（もたれ感とは食べ物が胃の辺りにたまって下りていかない不快な感じや重い感じをさします）</t>
    <rPh sb="10" eb="12">
      <t>ショクゴ</t>
    </rPh>
    <rPh sb="38" eb="39">
      <t>カン</t>
    </rPh>
    <rPh sb="41" eb="42">
      <t>タ</t>
    </rPh>
    <rPh sb="43" eb="44">
      <t>モノ</t>
    </rPh>
    <rPh sb="45" eb="46">
      <t>イ</t>
    </rPh>
    <rPh sb="47" eb="48">
      <t>アタ</t>
    </rPh>
    <rPh sb="54" eb="55">
      <t>シタ</t>
    </rPh>
    <rPh sb="61" eb="63">
      <t>フカイ</t>
    </rPh>
    <rPh sb="64" eb="65">
      <t>カン</t>
    </rPh>
    <rPh sb="67" eb="68">
      <t>オモ</t>
    </rPh>
    <rPh sb="69" eb="70">
      <t>カン</t>
    </rPh>
    <phoneticPr fontId="2"/>
  </si>
  <si>
    <t>過去１ヵ月間のうち、食事の途中でお腹がいっぱいになって、十分な量を食べられないで困ったことがありましたか？</t>
    <rPh sb="10" eb="12">
      <t>ショクジ</t>
    </rPh>
    <rPh sb="13" eb="15">
      <t>トチュウ</t>
    </rPh>
    <rPh sb="17" eb="18">
      <t>ナカ</t>
    </rPh>
    <rPh sb="28" eb="30">
      <t>ジュウブン</t>
    </rPh>
    <rPh sb="31" eb="32">
      <t>リョウ</t>
    </rPh>
    <rPh sb="33" eb="34">
      <t>タ</t>
    </rPh>
    <rPh sb="40" eb="41">
      <t>コマ</t>
    </rPh>
    <phoneticPr fontId="2"/>
  </si>
  <si>
    <t>過去１ヵ月間のうち、お臍の辺りや下腹が痛くなって困ったことがありましたか？</t>
    <rPh sb="11" eb="12">
      <t>ヘソ</t>
    </rPh>
    <rPh sb="13" eb="14">
      <t>アタ</t>
    </rPh>
    <rPh sb="16" eb="18">
      <t>シタバラ</t>
    </rPh>
    <rPh sb="19" eb="20">
      <t>イタ</t>
    </rPh>
    <rPh sb="24" eb="25">
      <t>コマ</t>
    </rPh>
    <phoneticPr fontId="2"/>
  </si>
  <si>
    <t>過去１ヵ月間の、あなたの間食（軽食、おやつ）の回数は、平均すると１日何回くらいでしたか。</t>
    <rPh sb="0" eb="2">
      <t>カコ</t>
    </rPh>
    <rPh sb="4" eb="6">
      <t>ゲツカン</t>
    </rPh>
    <rPh sb="12" eb="14">
      <t>カンショク</t>
    </rPh>
    <rPh sb="15" eb="17">
      <t>ケイショク</t>
    </rPh>
    <rPh sb="23" eb="25">
      <t>カイスウ</t>
    </rPh>
    <rPh sb="27" eb="29">
      <t>ヘイキン</t>
    </rPh>
    <rPh sb="33" eb="34">
      <t>ニチ</t>
    </rPh>
    <rPh sb="34" eb="36">
      <t>ナンカイ</t>
    </rPh>
    <phoneticPr fontId="2"/>
  </si>
  <si>
    <t>過去１ヵ月間の、あなたの主たる食事の回数は、平均すると１日何回くらいでしたか。</t>
    <rPh sb="0" eb="2">
      <t>カコ</t>
    </rPh>
    <rPh sb="4" eb="6">
      <t>ゲツカン</t>
    </rPh>
    <rPh sb="12" eb="13">
      <t>シュ</t>
    </rPh>
    <rPh sb="15" eb="17">
      <t>ショクジ</t>
    </rPh>
    <rPh sb="18" eb="20">
      <t>カイスウ</t>
    </rPh>
    <rPh sb="22" eb="24">
      <t>ヘイキン</t>
    </rPh>
    <rPh sb="28" eb="29">
      <t>ニチ</t>
    </rPh>
    <rPh sb="29" eb="31">
      <t>ナンカイ</t>
    </rPh>
    <phoneticPr fontId="2"/>
  </si>
  <si>
    <t>過去１ヵ月間の、あなたの１回の食事量は、術前を１０割とすると平均して何割くらいでしたか。</t>
    <rPh sb="0" eb="2">
      <t>カコ</t>
    </rPh>
    <rPh sb="4" eb="6">
      <t>ゲツカン</t>
    </rPh>
    <rPh sb="13" eb="14">
      <t>カイ</t>
    </rPh>
    <rPh sb="15" eb="18">
      <t>ショクジリョウ</t>
    </rPh>
    <rPh sb="20" eb="22">
      <t>ジュツゼン</t>
    </rPh>
    <rPh sb="25" eb="26">
      <t>ワリ</t>
    </rPh>
    <rPh sb="30" eb="32">
      <t>ヘイキン</t>
    </rPh>
    <rPh sb="34" eb="36">
      <t>ナンワリ</t>
    </rPh>
    <phoneticPr fontId="2"/>
  </si>
  <si>
    <t>過去１ヵ月間の、あなたの１日の全食事量の合計は、術前を１０割とすると平均して何割くらいでしたか。</t>
    <rPh sb="0" eb="2">
      <t>カコ</t>
    </rPh>
    <rPh sb="4" eb="6">
      <t>ゲツカン</t>
    </rPh>
    <rPh sb="13" eb="14">
      <t>ニチ</t>
    </rPh>
    <rPh sb="15" eb="16">
      <t>ゼン</t>
    </rPh>
    <rPh sb="16" eb="19">
      <t>ショクジリョウ</t>
    </rPh>
    <rPh sb="20" eb="22">
      <t>ゴウケイ</t>
    </rPh>
    <rPh sb="24" eb="26">
      <t>ジュツゼン</t>
    </rPh>
    <rPh sb="29" eb="30">
      <t>ワリ</t>
    </rPh>
    <rPh sb="34" eb="36">
      <t>ヘイキン</t>
    </rPh>
    <rPh sb="38" eb="40">
      <t>ナンワリ</t>
    </rPh>
    <phoneticPr fontId="2"/>
  </si>
  <si>
    <t>過去１ヵ月間に、食欲はありましたか。</t>
    <rPh sb="0" eb="2">
      <t>カコ</t>
    </rPh>
    <rPh sb="4" eb="6">
      <t>ゲツカン</t>
    </rPh>
    <rPh sb="8" eb="10">
      <t>ショクヨク</t>
    </rPh>
    <phoneticPr fontId="2"/>
  </si>
  <si>
    <t>過去１ヵ月間に、空腹感はありましたか。</t>
    <rPh sb="0" eb="2">
      <t>カコ</t>
    </rPh>
    <rPh sb="4" eb="6">
      <t>ゲツカン</t>
    </rPh>
    <rPh sb="8" eb="11">
      <t>クウフクカン</t>
    </rPh>
    <phoneticPr fontId="2"/>
  </si>
  <si>
    <t>過去１ヵ月間に、満腹感はありましたか。</t>
    <rPh sb="0" eb="2">
      <t>カコ</t>
    </rPh>
    <rPh sb="4" eb="6">
      <t>ゲツカン</t>
    </rPh>
    <rPh sb="8" eb="11">
      <t>マンプクカン</t>
    </rPh>
    <phoneticPr fontId="2"/>
  </si>
  <si>
    <t>過去１ヵ月間の、間食（軽食、おやつ）の必要性について、以下のうち当てはまる番号に○をつけてください。</t>
    <rPh sb="0" eb="2">
      <t>カコ</t>
    </rPh>
    <rPh sb="4" eb="6">
      <t>ゲツカン</t>
    </rPh>
    <rPh sb="8" eb="10">
      <t>カンショク</t>
    </rPh>
    <rPh sb="11" eb="13">
      <t>ケイショク</t>
    </rPh>
    <rPh sb="19" eb="22">
      <t>ヒツヨウセイ</t>
    </rPh>
    <rPh sb="27" eb="29">
      <t>イカ</t>
    </rPh>
    <rPh sb="32" eb="33">
      <t>ア</t>
    </rPh>
    <rPh sb="37" eb="39">
      <t>バンゴウ</t>
    </rPh>
    <phoneticPr fontId="2"/>
  </si>
  <si>
    <t>過去１ヵ月間の、あなたの生活状況について、以下のうち当てはまる番号に○をつけてください。</t>
    <rPh sb="0" eb="2">
      <t>カコ</t>
    </rPh>
    <rPh sb="4" eb="6">
      <t>ゲツカン</t>
    </rPh>
    <rPh sb="12" eb="14">
      <t>セイカツ</t>
    </rPh>
    <rPh sb="14" eb="16">
      <t>ジョウキョウ</t>
    </rPh>
    <rPh sb="21" eb="23">
      <t>イカ</t>
    </rPh>
    <rPh sb="26" eb="27">
      <t>ア</t>
    </rPh>
    <rPh sb="31" eb="33">
      <t>バンゴウ</t>
    </rPh>
    <phoneticPr fontId="2"/>
  </si>
  <si>
    <t>胃を手術したことによって過去１ヵ月間に、お腹や胸のあたりの症状が現れて不満に思うことがどのくらいありましたか？</t>
    <rPh sb="0" eb="1">
      <t>イ</t>
    </rPh>
    <rPh sb="2" eb="4">
      <t>シュジュツ</t>
    </rPh>
    <rPh sb="12" eb="14">
      <t>カコ</t>
    </rPh>
    <rPh sb="16" eb="17">
      <t>ゲツ</t>
    </rPh>
    <rPh sb="17" eb="18">
      <t>アイダ</t>
    </rPh>
    <rPh sb="21" eb="22">
      <t>ナカ</t>
    </rPh>
    <rPh sb="23" eb="24">
      <t>ムネ</t>
    </rPh>
    <rPh sb="29" eb="31">
      <t>ショウジョウ</t>
    </rPh>
    <rPh sb="32" eb="33">
      <t>アラワ</t>
    </rPh>
    <rPh sb="35" eb="37">
      <t>フマン</t>
    </rPh>
    <rPh sb="38" eb="39">
      <t>オモ</t>
    </rPh>
    <phoneticPr fontId="2"/>
  </si>
  <si>
    <t>胃を手術したことによって過去１ヵ月間に、思うように食べられずに不満に思うことがどのくらいありましたか？（思うように食べられないとは、食べたいものを、好きな量だけ、意識しない自然な早さで食べられないことをさします）</t>
    <rPh sb="0" eb="1">
      <t>イ</t>
    </rPh>
    <rPh sb="2" eb="4">
      <t>シュジュツ</t>
    </rPh>
    <rPh sb="12" eb="14">
      <t>カコ</t>
    </rPh>
    <rPh sb="16" eb="17">
      <t>ゲツ</t>
    </rPh>
    <rPh sb="17" eb="18">
      <t>アイダ</t>
    </rPh>
    <rPh sb="20" eb="21">
      <t>オモ</t>
    </rPh>
    <rPh sb="25" eb="26">
      <t>タ</t>
    </rPh>
    <rPh sb="31" eb="33">
      <t>フマン</t>
    </rPh>
    <rPh sb="34" eb="35">
      <t>オモ</t>
    </rPh>
    <rPh sb="52" eb="53">
      <t>オモ</t>
    </rPh>
    <rPh sb="57" eb="58">
      <t>タ</t>
    </rPh>
    <rPh sb="66" eb="67">
      <t>タ</t>
    </rPh>
    <rPh sb="74" eb="75">
      <t>ス</t>
    </rPh>
    <rPh sb="77" eb="78">
      <t>リョウ</t>
    </rPh>
    <rPh sb="81" eb="83">
      <t>イシキ</t>
    </rPh>
    <rPh sb="86" eb="88">
      <t>シゼン</t>
    </rPh>
    <rPh sb="89" eb="90">
      <t>ハヤ</t>
    </rPh>
    <rPh sb="92" eb="93">
      <t>タ</t>
    </rPh>
    <phoneticPr fontId="2"/>
  </si>
  <si>
    <t>胃を手術したことによって過去１ヵ月間に、仕事や家事などの日常生活が妨げられて不満に思うことがどのくらいありましたか？</t>
    <rPh sb="0" eb="1">
      <t>イ</t>
    </rPh>
    <rPh sb="2" eb="4">
      <t>シュジュツ</t>
    </rPh>
    <rPh sb="12" eb="14">
      <t>カコ</t>
    </rPh>
    <rPh sb="16" eb="17">
      <t>ゲツ</t>
    </rPh>
    <rPh sb="17" eb="18">
      <t>アイダ</t>
    </rPh>
    <rPh sb="20" eb="22">
      <t>シゴト</t>
    </rPh>
    <rPh sb="23" eb="25">
      <t>カジ</t>
    </rPh>
    <rPh sb="28" eb="30">
      <t>ニチジョウ</t>
    </rPh>
    <rPh sb="30" eb="32">
      <t>セイカツ</t>
    </rPh>
    <rPh sb="33" eb="34">
      <t>サマタ</t>
    </rPh>
    <rPh sb="38" eb="40">
      <t>フマン</t>
    </rPh>
    <rPh sb="41" eb="42">
      <t>オモ</t>
    </rPh>
    <phoneticPr fontId="2"/>
  </si>
  <si>
    <t>過去１ヵ月間のうち、食後2～3時間後に、次のような症状が現れることがありましたか？当てはまるものの番号に○をつけてください（いくつ○をつけてもけっこうです）</t>
    <rPh sb="10" eb="12">
      <t>ショクゴ</t>
    </rPh>
    <rPh sb="15" eb="17">
      <t>ジカン</t>
    </rPh>
    <rPh sb="17" eb="18">
      <t>ゴ</t>
    </rPh>
    <rPh sb="20" eb="21">
      <t>ツギ</t>
    </rPh>
    <rPh sb="25" eb="27">
      <t>ショウジョウ</t>
    </rPh>
    <rPh sb="28" eb="29">
      <t>アラワ</t>
    </rPh>
    <rPh sb="41" eb="42">
      <t>ア</t>
    </rPh>
    <rPh sb="49" eb="51">
      <t>バンゴウ</t>
    </rPh>
    <phoneticPr fontId="2"/>
  </si>
  <si>
    <t>）割くらい</t>
    <rPh sb="1" eb="2">
      <t>ワリ</t>
    </rPh>
    <phoneticPr fontId="2"/>
  </si>
  <si>
    <t>1日（</t>
    <rPh sb="1" eb="2">
      <t>ニチ</t>
    </rPh>
    <phoneticPr fontId="2"/>
  </si>
  <si>
    <t>）回くらい</t>
    <rPh sb="1" eb="2">
      <t>カイ</t>
    </rPh>
    <phoneticPr fontId="2"/>
  </si>
  <si>
    <t>）割くらい</t>
    <rPh sb="1" eb="2">
      <t>ワ</t>
    </rPh>
    <phoneticPr fontId="2"/>
  </si>
  <si>
    <t>食道逆流</t>
    <rPh sb="0" eb="4">
      <t>ショクドウギャクリュウ</t>
    </rPh>
    <phoneticPr fontId="2"/>
  </si>
  <si>
    <t>消化不良</t>
    <rPh sb="0" eb="4">
      <t>ショウカフリョウ</t>
    </rPh>
    <phoneticPr fontId="2"/>
  </si>
  <si>
    <t>下痢</t>
    <rPh sb="0" eb="2">
      <t>ゲリ</t>
    </rPh>
    <phoneticPr fontId="2"/>
  </si>
  <si>
    <t>便秘</t>
    <rPh sb="0" eb="2">
      <t>ベンピ</t>
    </rPh>
    <phoneticPr fontId="2"/>
  </si>
  <si>
    <t>ダンピング症状</t>
    <rPh sb="5" eb="7">
      <t>ショウジョウ</t>
    </rPh>
    <phoneticPr fontId="2"/>
  </si>
  <si>
    <t>後期ダンピング症状</t>
    <rPh sb="0" eb="2">
      <t>コウキ</t>
    </rPh>
    <rPh sb="7" eb="9">
      <t>ショウジョウ</t>
    </rPh>
    <phoneticPr fontId="2"/>
  </si>
  <si>
    <t>腹痛</t>
    <rPh sb="0" eb="2">
      <t>フクツウ</t>
    </rPh>
    <phoneticPr fontId="2"/>
  </si>
  <si>
    <t>胸焼け</t>
    <rPh sb="0" eb="2">
      <t>ムネヤ</t>
    </rPh>
    <phoneticPr fontId="2"/>
  </si>
  <si>
    <t>腹鳴</t>
    <rPh sb="0" eb="2">
      <t>フクメイ</t>
    </rPh>
    <phoneticPr fontId="2"/>
  </si>
  <si>
    <t>軟便</t>
    <rPh sb="0" eb="2">
      <t>ナンベン</t>
    </rPh>
    <phoneticPr fontId="2"/>
  </si>
  <si>
    <t>硬便</t>
    <rPh sb="0" eb="2">
      <t>コウベン</t>
    </rPh>
    <phoneticPr fontId="2"/>
  </si>
  <si>
    <t>残便感</t>
    <rPh sb="0" eb="3">
      <t>ザンベンカン</t>
    </rPh>
    <phoneticPr fontId="2"/>
  </si>
  <si>
    <t>質問番号</t>
    <rPh sb="0" eb="2">
      <t>シツモン</t>
    </rPh>
    <rPh sb="2" eb="4">
      <t>バンゴウ</t>
    </rPh>
    <phoneticPr fontId="2"/>
  </si>
  <si>
    <t>項目</t>
    <rPh sb="0" eb="2">
      <t>コウモク</t>
    </rPh>
    <phoneticPr fontId="2"/>
  </si>
  <si>
    <t>■集計表</t>
    <rPh sb="1" eb="3">
      <t>シュウケイ</t>
    </rPh>
    <rPh sb="3" eb="4">
      <t>ヒョウ</t>
    </rPh>
    <phoneticPr fontId="2"/>
  </si>
  <si>
    <t>domains</t>
    <phoneticPr fontId="2"/>
  </si>
  <si>
    <t>subdomains</t>
    <phoneticPr fontId="2"/>
  </si>
  <si>
    <t>Symptoms</t>
    <phoneticPr fontId="2"/>
  </si>
  <si>
    <t>GSRS</t>
    <phoneticPr fontId="2"/>
  </si>
  <si>
    <t>Symptoms</t>
    <phoneticPr fontId="2"/>
  </si>
  <si>
    <t>GSRS</t>
    <phoneticPr fontId="2"/>
  </si>
  <si>
    <t>PGSAS specific items</t>
    <phoneticPr fontId="2"/>
  </si>
  <si>
    <t>PGSAS specific items</t>
    <phoneticPr fontId="2"/>
  </si>
  <si>
    <t>Symptoms</t>
    <phoneticPr fontId="2"/>
  </si>
  <si>
    <t>PGSAS specific items</t>
    <phoneticPr fontId="2"/>
  </si>
  <si>
    <t>Symptoms</t>
    <phoneticPr fontId="2"/>
  </si>
  <si>
    <t>PGSAS specific items</t>
    <phoneticPr fontId="2"/>
  </si>
  <si>
    <t>Living status</t>
    <phoneticPr fontId="2"/>
  </si>
  <si>
    <t>Meals (amount)1</t>
    <phoneticPr fontId="2"/>
  </si>
  <si>
    <t>Living status</t>
    <phoneticPr fontId="2"/>
  </si>
  <si>
    <t>Meals (amount)1</t>
    <phoneticPr fontId="2"/>
  </si>
  <si>
    <t>Living status</t>
    <phoneticPr fontId="2"/>
  </si>
  <si>
    <t>Meals (amount)1</t>
    <phoneticPr fontId="2"/>
  </si>
  <si>
    <t>Meals (quality)</t>
    <phoneticPr fontId="2"/>
  </si>
  <si>
    <t>Meals (amount2)</t>
    <phoneticPr fontId="2"/>
  </si>
  <si>
    <t>Social activity</t>
    <phoneticPr fontId="2"/>
  </si>
  <si>
    <t xml:space="preserve">QOL
</t>
    <phoneticPr fontId="2"/>
  </si>
  <si>
    <t>Dissatisfaction</t>
    <phoneticPr fontId="2"/>
  </si>
  <si>
    <t xml:space="preserve">QOL
</t>
    <phoneticPr fontId="2"/>
  </si>
  <si>
    <t>Dissatisfaction</t>
    <phoneticPr fontId="2"/>
  </si>
  <si>
    <t>　術前の1回食事量の（</t>
    <rPh sb="1" eb="3">
      <t>ジュツゼン</t>
    </rPh>
    <rPh sb="5" eb="6">
      <t>カイ</t>
    </rPh>
    <rPh sb="6" eb="9">
      <t>ショクジリョウ</t>
    </rPh>
    <phoneticPr fontId="2"/>
  </si>
  <si>
    <t>　術前の1日の全食事量合計の（</t>
    <rPh sb="1" eb="3">
      <t>ジュツゼン</t>
    </rPh>
    <rPh sb="5" eb="6">
      <t>ニチ</t>
    </rPh>
    <rPh sb="7" eb="8">
      <t>ゼン</t>
    </rPh>
    <rPh sb="8" eb="11">
      <t>ショクジリョウ</t>
    </rPh>
    <rPh sb="11" eb="13">
      <t>ゴウケイ</t>
    </rPh>
    <phoneticPr fontId="2"/>
  </si>
  <si>
    <t>逆流</t>
    <rPh sb="0" eb="2">
      <t>ギャクリュウ</t>
    </rPh>
    <phoneticPr fontId="2"/>
  </si>
  <si>
    <t>(2)</t>
  </si>
  <si>
    <t>(3)</t>
  </si>
  <si>
    <t>(4)</t>
  </si>
  <si>
    <t>(5)</t>
  </si>
  <si>
    <t>(6)</t>
  </si>
  <si>
    <t>(7)</t>
  </si>
  <si>
    <t>■予防法の一覧</t>
    <rPh sb="1" eb="4">
      <t>ヨボウホウ</t>
    </rPh>
    <rPh sb="5" eb="7">
      <t>イチラン</t>
    </rPh>
    <phoneticPr fontId="2"/>
  </si>
  <si>
    <t>食事関連愁訴(小胃症状など)</t>
    <rPh sb="0" eb="2">
      <t>ショクジ</t>
    </rPh>
    <rPh sb="2" eb="4">
      <t>カンレン</t>
    </rPh>
    <rPh sb="4" eb="6">
      <t>シュウソ</t>
    </rPh>
    <rPh sb="7" eb="8">
      <t>ショウ</t>
    </rPh>
    <rPh sb="8" eb="9">
      <t>イ</t>
    </rPh>
    <rPh sb="9" eb="11">
      <t>ショウジョウ</t>
    </rPh>
    <phoneticPr fontId="2"/>
  </si>
  <si>
    <t>早期ダンピング(食べた物が胃から腸へ急速に流れていくことに身体がうまく適応できないために起こるさまざまな全身またはお腹の症状)</t>
    <rPh sb="0" eb="2">
      <t>ソウキ</t>
    </rPh>
    <rPh sb="8" eb="9">
      <t>タ</t>
    </rPh>
    <rPh sb="11" eb="12">
      <t>モノ</t>
    </rPh>
    <rPh sb="13" eb="14">
      <t>イ</t>
    </rPh>
    <rPh sb="16" eb="17">
      <t>チョウ</t>
    </rPh>
    <rPh sb="18" eb="20">
      <t>キュウソク</t>
    </rPh>
    <rPh sb="21" eb="22">
      <t>ナガ</t>
    </rPh>
    <rPh sb="29" eb="31">
      <t>カラダ</t>
    </rPh>
    <rPh sb="35" eb="37">
      <t>テキオウ</t>
    </rPh>
    <rPh sb="44" eb="45">
      <t>オ</t>
    </rPh>
    <rPh sb="52" eb="54">
      <t>ゼンシン</t>
    </rPh>
    <rPh sb="58" eb="59">
      <t>ナカ</t>
    </rPh>
    <rPh sb="60" eb="62">
      <t>ショウジョウ</t>
    </rPh>
    <phoneticPr fontId="2"/>
  </si>
  <si>
    <t>食事関連愁訴</t>
    <rPh sb="0" eb="2">
      <t>ショクジ</t>
    </rPh>
    <rPh sb="2" eb="4">
      <t>カンレン</t>
    </rPh>
    <rPh sb="4" eb="6">
      <t>シュウソ</t>
    </rPh>
    <phoneticPr fontId="2"/>
  </si>
  <si>
    <t>仕事状況</t>
    <rPh sb="0" eb="2">
      <t>シゴト</t>
    </rPh>
    <rPh sb="2" eb="4">
      <t>ジョウキョウ</t>
    </rPh>
    <phoneticPr fontId="2"/>
  </si>
  <si>
    <t>症状不満度</t>
    <rPh sb="0" eb="2">
      <t>ショウジョウ</t>
    </rPh>
    <rPh sb="2" eb="5">
      <t>フマンド</t>
    </rPh>
    <phoneticPr fontId="2"/>
  </si>
  <si>
    <t>食事不満度</t>
    <rPh sb="0" eb="2">
      <t>ショクジ</t>
    </rPh>
    <rPh sb="2" eb="5">
      <t>フマンド</t>
    </rPh>
    <phoneticPr fontId="2"/>
  </si>
  <si>
    <t>仕事不満度</t>
    <rPh sb="0" eb="2">
      <t>シゴト</t>
    </rPh>
    <rPh sb="2" eb="5">
      <t>フマンド</t>
    </rPh>
    <phoneticPr fontId="2"/>
  </si>
  <si>
    <t>胃痛</t>
    <rPh sb="0" eb="2">
      <t>イツウ</t>
    </rPh>
    <phoneticPr fontId="2"/>
  </si>
  <si>
    <t>胃酸逆流</t>
    <rPh sb="0" eb="2">
      <t>イサン</t>
    </rPh>
    <rPh sb="2" eb="4">
      <t>ギャクリュウ</t>
    </rPh>
    <phoneticPr fontId="2"/>
  </si>
  <si>
    <t>空腹時胃痛</t>
    <rPh sb="0" eb="3">
      <t>クウフクジ</t>
    </rPh>
    <rPh sb="3" eb="5">
      <t>イツウ</t>
    </rPh>
    <phoneticPr fontId="2"/>
  </si>
  <si>
    <t>吐き気</t>
    <rPh sb="0" eb="1">
      <t>ハ</t>
    </rPh>
    <rPh sb="2" eb="3">
      <t>ケ</t>
    </rPh>
    <phoneticPr fontId="2"/>
  </si>
  <si>
    <t>胃部膨満感</t>
    <rPh sb="0" eb="1">
      <t>イ</t>
    </rPh>
    <rPh sb="1" eb="2">
      <t>ブ</t>
    </rPh>
    <rPh sb="2" eb="3">
      <t>フク</t>
    </rPh>
    <rPh sb="3" eb="4">
      <t>マン</t>
    </rPh>
    <rPh sb="4" eb="5">
      <t>カン</t>
    </rPh>
    <phoneticPr fontId="2"/>
  </si>
  <si>
    <t>急な便意</t>
    <rPh sb="0" eb="1">
      <t>キュウ</t>
    </rPh>
    <rPh sb="2" eb="4">
      <t>ベンイ</t>
    </rPh>
    <phoneticPr fontId="2"/>
  </si>
  <si>
    <t>にがい逆流</t>
    <rPh sb="3" eb="5">
      <t>ギャクリュウ</t>
    </rPh>
    <phoneticPr fontId="2"/>
  </si>
  <si>
    <t>つかえ感</t>
    <rPh sb="3" eb="4">
      <t>カン</t>
    </rPh>
    <phoneticPr fontId="2"/>
  </si>
  <si>
    <t>もたれ感</t>
    <rPh sb="3" eb="4">
      <t>カン</t>
    </rPh>
    <phoneticPr fontId="2"/>
  </si>
  <si>
    <t>早期飽満度</t>
    <rPh sb="0" eb="2">
      <t>ソウキ</t>
    </rPh>
    <rPh sb="2" eb="4">
      <t>ホウマン</t>
    </rPh>
    <rPh sb="4" eb="5">
      <t>ド</t>
    </rPh>
    <phoneticPr fontId="2"/>
  </si>
  <si>
    <t>下腹部痛</t>
    <rPh sb="0" eb="3">
      <t>カフクブ</t>
    </rPh>
    <rPh sb="3" eb="4">
      <t>イタ</t>
    </rPh>
    <phoneticPr fontId="2"/>
  </si>
  <si>
    <t>早期ダンピング
全身症状</t>
    <rPh sb="0" eb="2">
      <t>ソウキ</t>
    </rPh>
    <rPh sb="8" eb="10">
      <t>ゼンシン</t>
    </rPh>
    <rPh sb="10" eb="12">
      <t>ショウジョウ</t>
    </rPh>
    <phoneticPr fontId="2"/>
  </si>
  <si>
    <t>早期ダンピング
腹部症状</t>
    <rPh sb="0" eb="2">
      <t>ソウキ</t>
    </rPh>
    <rPh sb="8" eb="10">
      <t>フクブ</t>
    </rPh>
    <rPh sb="10" eb="12">
      <t>ショウジョウ</t>
    </rPh>
    <phoneticPr fontId="2"/>
  </si>
  <si>
    <t>さん の胃術後障害</t>
    <rPh sb="4" eb="5">
      <t>イ</t>
    </rPh>
    <rPh sb="5" eb="9">
      <t>ジュツゴショウガイ</t>
    </rPh>
    <phoneticPr fontId="2"/>
  </si>
  <si>
    <t>生年月日</t>
    <rPh sb="0" eb="2">
      <t>セイネン</t>
    </rPh>
    <rPh sb="2" eb="4">
      <t>ガッピ</t>
    </rPh>
    <phoneticPr fontId="2"/>
  </si>
  <si>
    <t>質問日</t>
    <rPh sb="0" eb="2">
      <t>シツモン</t>
    </rPh>
    <rPh sb="2" eb="3">
      <t>ビ</t>
    </rPh>
    <phoneticPr fontId="2"/>
  </si>
  <si>
    <t>手術日</t>
    <rPh sb="0" eb="2">
      <t>シュジュツ</t>
    </rPh>
    <rPh sb="2" eb="3">
      <t>ビ</t>
    </rPh>
    <phoneticPr fontId="2"/>
  </si>
  <si>
    <t>体重(術前)</t>
    <rPh sb="0" eb="2">
      <t>タイジュウ</t>
    </rPh>
    <rPh sb="3" eb="5">
      <t>ジュツゼン</t>
    </rPh>
    <phoneticPr fontId="2"/>
  </si>
  <si>
    <t>体重(術後1年)</t>
    <rPh sb="0" eb="2">
      <t>タイジュウ</t>
    </rPh>
    <rPh sb="3" eb="5">
      <t>ジュツゴ</t>
    </rPh>
    <rPh sb="6" eb="7">
      <t>ネン</t>
    </rPh>
    <phoneticPr fontId="2"/>
  </si>
  <si>
    <t>性別</t>
    <rPh sb="0" eb="2">
      <t>セイベツ</t>
    </rPh>
    <phoneticPr fontId="2"/>
  </si>
  <si>
    <t>お名前</t>
    <rPh sb="1" eb="3">
      <t>ナマエ</t>
    </rPh>
    <phoneticPr fontId="2"/>
  </si>
  <si>
    <t>検査日</t>
    <rPh sb="0" eb="3">
      <t>ケンサビ</t>
    </rPh>
    <phoneticPr fontId="2"/>
  </si>
  <si>
    <t>・残胃の大きさ</t>
    <rPh sb="1" eb="3">
      <t>ザンイ</t>
    </rPh>
    <rPh sb="4" eb="5">
      <t>オオ</t>
    </rPh>
    <phoneticPr fontId="2"/>
  </si>
  <si>
    <t>◆手術情報</t>
    <rPh sb="1" eb="3">
      <t>シュジュツ</t>
    </rPh>
    <rPh sb="3" eb="5">
      <t>ジョウホウ</t>
    </rPh>
    <phoneticPr fontId="2"/>
  </si>
  <si>
    <r>
      <t>)</t>
    </r>
    <r>
      <rPr>
        <sz val="11"/>
        <color indexed="8"/>
        <rFont val="ＭＳ Ｐゴシック"/>
        <family val="3"/>
        <charset val="128"/>
      </rPr>
      <t>k</t>
    </r>
    <r>
      <rPr>
        <sz val="11"/>
        <color theme="1"/>
        <rFont val="ＭＳ Ｐゴシック"/>
        <family val="3"/>
        <charset val="128"/>
        <scheme val="minor"/>
      </rPr>
      <t>g</t>
    </r>
    <phoneticPr fontId="2"/>
  </si>
  <si>
    <t>今日の体重　　(</t>
    <rPh sb="0" eb="2">
      <t>キョウ</t>
    </rPh>
    <rPh sb="3" eb="5">
      <t>タイジュウ</t>
    </rPh>
    <phoneticPr fontId="2"/>
  </si>
  <si>
    <t>体重比の変化</t>
    <rPh sb="0" eb="2">
      <t>タイジュウ</t>
    </rPh>
    <rPh sb="2" eb="3">
      <t>ヒ</t>
    </rPh>
    <rPh sb="4" eb="6">
      <t>ヘンカ</t>
    </rPh>
    <phoneticPr fontId="2"/>
  </si>
  <si>
    <t>氏</t>
    <rPh sb="0" eb="1">
      <t>シ</t>
    </rPh>
    <phoneticPr fontId="2"/>
  </si>
  <si>
    <t>名</t>
    <rPh sb="0" eb="1">
      <t>メイ</t>
    </rPh>
    <phoneticPr fontId="2"/>
  </si>
  <si>
    <t>・一度に食べる量を減らし、少しずつ何回かに分けて食べましょう。
・食後は1-2時間くらい上半身を起こしてすぐ横にならないようにしましょう。
・就寝時には上半身を20°くらい高く傾けましょう。
・脂肪の多い食べものは控えましょう。
・夕食は早めの時間に軽めに食べるようにし、就寝前の2時間は食事を控えましょう。</t>
    <rPh sb="1" eb="3">
      <t>イチド</t>
    </rPh>
    <rPh sb="4" eb="5">
      <t>タ</t>
    </rPh>
    <rPh sb="7" eb="8">
      <t>リョウ</t>
    </rPh>
    <rPh sb="9" eb="10">
      <t>ヘ</t>
    </rPh>
    <rPh sb="13" eb="14">
      <t>スコ</t>
    </rPh>
    <rPh sb="17" eb="19">
      <t>ナンカイ</t>
    </rPh>
    <rPh sb="21" eb="22">
      <t>ワ</t>
    </rPh>
    <rPh sb="24" eb="25">
      <t>タ</t>
    </rPh>
    <phoneticPr fontId="2"/>
  </si>
  <si>
    <t>・食べ過ぎないようにしましょう。
・よくかんで食べましょう。
・ゆっくりと少しずつ食べましょう。
・アルコールを控えましょう。
・腹巻などでお腹を温めるようにしましょう。</t>
    <rPh sb="1" eb="2">
      <t>タ</t>
    </rPh>
    <rPh sb="3" eb="4">
      <t>ス</t>
    </rPh>
    <phoneticPr fontId="2"/>
  </si>
  <si>
    <t>・1回の食事量を減らし、食事の回数を増やしましょう。
・時間をかけてゆっくりと、よくかんで(一口30回程度)食べましょう。
・調理法で柔らかくすることを心がけ、食材は小さめに切りましょう。
・食事と一緒に適度に水分も摂りましょう。
・食後しばらくの間(1-2時間程度)は横にならず、上半身を起こしているようにしましょう。</t>
    <rPh sb="2" eb="3">
      <t>カイ</t>
    </rPh>
    <rPh sb="4" eb="6">
      <t>ショクジ</t>
    </rPh>
    <rPh sb="6" eb="7">
      <t>リョウ</t>
    </rPh>
    <rPh sb="8" eb="9">
      <t>ヘ</t>
    </rPh>
    <rPh sb="12" eb="14">
      <t>ショクジ</t>
    </rPh>
    <rPh sb="15" eb="17">
      <t>カイスウ</t>
    </rPh>
    <rPh sb="18" eb="19">
      <t>フ</t>
    </rPh>
    <phoneticPr fontId="2"/>
  </si>
  <si>
    <t>・よくかんでゆっくり食べましょう。
・すする食べ方は空気をたくさん飲み込むのでしないようにしましょう。
・食べ過ぎ・飲み過ぎに注意しましょう。
・乳酸菌やビフィズス菌の入った食品を摂るようにしましょう。
・刺激の強い食品や脂肪の多い食品の摂りすぎに注意しましょう。
・アルコールや炭酸飲料の飲み過ぎに注意しましょう。
・食後30分は、ゆっくりと休む習慣をつけましょう。
・胃の殺菌力が衰えていることがあるので、食材は新鮮なものを選びましょう。</t>
    <rPh sb="10" eb="11">
      <t>タ</t>
    </rPh>
    <phoneticPr fontId="2"/>
  </si>
  <si>
    <t>・原因となる食物や飲料を避け、消化のよいものを摂りましょう。
・生ものは新鮮なものを摂りましょう。
・ゆっくり食べましょう。
・1回の食事量を減らし、食事の回数を増やしましょう。
・腸内の環境をととのえる食品(乳酸菌やビフィズス菌などの入ったヨーグルト、オリゴ糖)を摂りましょう。</t>
    <rPh sb="1" eb="3">
      <t>ゲンイン</t>
    </rPh>
    <rPh sb="6" eb="7">
      <t>タ</t>
    </rPh>
    <rPh sb="7" eb="8">
      <t>モノ</t>
    </rPh>
    <rPh sb="9" eb="11">
      <t>インリョウ</t>
    </rPh>
    <rPh sb="12" eb="13">
      <t>サ</t>
    </rPh>
    <rPh sb="15" eb="17">
      <t>ショウカ</t>
    </rPh>
    <rPh sb="23" eb="24">
      <t>ト</t>
    </rPh>
    <phoneticPr fontId="2"/>
  </si>
  <si>
    <t>・水分量を十分に摂りましょう。
・よくかんで食物線維を適量摂るようにしましょう。(ただし固い食物線維の摂りすぎは腸閉塞の原因になることがあるので注意)
・適度な運動をしましょう。
・食事時間を規則正しくしましょう。
・便意をがまんせずトイレにゆく習慣をつけましょう。</t>
    <rPh sb="1" eb="4">
      <t>スイブンリョウ</t>
    </rPh>
    <rPh sb="5" eb="7">
      <t>ジュウブン</t>
    </rPh>
    <rPh sb="8" eb="9">
      <t>ト</t>
    </rPh>
    <phoneticPr fontId="2"/>
  </si>
  <si>
    <t>幽門保存胃切除</t>
    <rPh sb="0" eb="2">
      <t>ユウモン</t>
    </rPh>
    <rPh sb="2" eb="4">
      <t>ホゾン</t>
    </rPh>
    <rPh sb="4" eb="7">
      <t>イセツジョ</t>
    </rPh>
    <phoneticPr fontId="2"/>
  </si>
  <si>
    <t>噴門側胃切除</t>
    <rPh sb="0" eb="2">
      <t>フンモン</t>
    </rPh>
    <rPh sb="2" eb="3">
      <t>ガワ</t>
    </rPh>
    <rPh sb="3" eb="6">
      <t>イセツジョ</t>
    </rPh>
    <phoneticPr fontId="2"/>
  </si>
  <si>
    <t>部分切除</t>
    <rPh sb="0" eb="4">
      <t>ブブンセツジョ</t>
    </rPh>
    <phoneticPr fontId="2"/>
  </si>
  <si>
    <t>胃全摘</t>
    <rPh sb="0" eb="3">
      <t>イゼンテキ</t>
    </rPh>
    <phoneticPr fontId="2"/>
  </si>
  <si>
    <t>身長</t>
    <rPh sb="0" eb="2">
      <t>シンチョウ</t>
    </rPh>
    <phoneticPr fontId="2"/>
  </si>
  <si>
    <t>体重(現在)</t>
    <rPh sb="0" eb="2">
      <t>タイジュウ</t>
    </rPh>
    <rPh sb="3" eb="5">
      <t>ゲンザイ</t>
    </rPh>
    <phoneticPr fontId="2"/>
  </si>
  <si>
    <t>術後経過月数</t>
    <rPh sb="0" eb="4">
      <t>ジュツゴケイカ</t>
    </rPh>
    <rPh sb="4" eb="6">
      <t>ツキスウ</t>
    </rPh>
    <phoneticPr fontId="2"/>
  </si>
  <si>
    <t>ヶ月</t>
    <rPh sb="1" eb="2">
      <t>ゲツ</t>
    </rPh>
    <phoneticPr fontId="2"/>
  </si>
  <si>
    <t>病院名</t>
    <rPh sb="0" eb="2">
      <t>ビョウイン</t>
    </rPh>
    <rPh sb="2" eb="3">
      <t>メイ</t>
    </rPh>
    <phoneticPr fontId="2"/>
  </si>
  <si>
    <t>cm</t>
    <phoneticPr fontId="2"/>
  </si>
  <si>
    <t>◆患者基本情報</t>
    <rPh sb="1" eb="3">
      <t>カンジャ</t>
    </rPh>
    <rPh sb="3" eb="5">
      <t>キホン</t>
    </rPh>
    <rPh sb="5" eb="7">
      <t>ジョウホウ</t>
    </rPh>
    <phoneticPr fontId="2"/>
  </si>
  <si>
    <t>切除法選択肢</t>
    <rPh sb="0" eb="3">
      <t>セツジョホウ</t>
    </rPh>
    <rPh sb="3" eb="6">
      <t>センタクシ</t>
    </rPh>
    <phoneticPr fontId="2"/>
  </si>
  <si>
    <t>再建法選択肢</t>
    <rPh sb="0" eb="3">
      <t>サイケンホウ</t>
    </rPh>
    <rPh sb="3" eb="6">
      <t>センタクシ</t>
    </rPh>
    <phoneticPr fontId="2"/>
  </si>
  <si>
    <t>B-II</t>
  </si>
  <si>
    <t>J-pouch</t>
  </si>
  <si>
    <t>ダブルトラクト</t>
  </si>
  <si>
    <t>郭清範囲選択肢</t>
    <rPh sb="0" eb="2">
      <t>カクセイ</t>
    </rPh>
    <rPh sb="2" eb="4">
      <t>ハンイ</t>
    </rPh>
    <rPh sb="4" eb="7">
      <t>センタクシ</t>
    </rPh>
    <phoneticPr fontId="2"/>
  </si>
  <si>
    <t>他臓器切除</t>
    <rPh sb="0" eb="1">
      <t>ホカ</t>
    </rPh>
    <rPh sb="1" eb="3">
      <t>ゾウキ</t>
    </rPh>
    <rPh sb="3" eb="5">
      <t>セツジョ</t>
    </rPh>
    <phoneticPr fontId="2"/>
  </si>
  <si>
    <t>ID</t>
    <phoneticPr fontId="2"/>
  </si>
  <si>
    <t>横浜市立市民病院</t>
    <rPh sb="0" eb="2">
      <t>ヨコハマ</t>
    </rPh>
    <rPh sb="2" eb="4">
      <t>シリツ</t>
    </rPh>
    <rPh sb="4" eb="8">
      <t>シミンビョウイン</t>
    </rPh>
    <phoneticPr fontId="2"/>
  </si>
  <si>
    <t>BMI(術前)</t>
  </si>
  <si>
    <t>BMI(術後1年)</t>
    <rPh sb="4" eb="6">
      <t>ジュツゴ</t>
    </rPh>
    <rPh sb="7" eb="8">
      <t>ネン</t>
    </rPh>
    <phoneticPr fontId="2"/>
  </si>
  <si>
    <t>BMI(現在)</t>
    <rPh sb="4" eb="6">
      <t>ゲンザイ</t>
    </rPh>
    <phoneticPr fontId="2"/>
  </si>
  <si>
    <t>切除法</t>
    <rPh sb="0" eb="3">
      <t>セツジョホウ</t>
    </rPh>
    <phoneticPr fontId="2"/>
  </si>
  <si>
    <t>アプローチ</t>
  </si>
  <si>
    <t>アプローチ</t>
    <phoneticPr fontId="2"/>
  </si>
  <si>
    <t>再建法</t>
    <rPh sb="0" eb="3">
      <t>サイケンホウ</t>
    </rPh>
    <phoneticPr fontId="2"/>
  </si>
  <si>
    <t>郭清範囲</t>
    <rPh sb="0" eb="2">
      <t>カクセイ</t>
    </rPh>
    <rPh sb="2" eb="4">
      <t>ハンイ</t>
    </rPh>
    <phoneticPr fontId="2"/>
  </si>
  <si>
    <t>再建経路</t>
    <rPh sb="0" eb="2">
      <t>サイケン</t>
    </rPh>
    <rPh sb="2" eb="4">
      <t>ケイロ</t>
    </rPh>
    <phoneticPr fontId="2"/>
  </si>
  <si>
    <t>残胃の大きさ</t>
    <rPh sb="0" eb="2">
      <t>ザンイ</t>
    </rPh>
    <rPh sb="3" eb="4">
      <t>オオ</t>
    </rPh>
    <phoneticPr fontId="2"/>
  </si>
  <si>
    <t>腹腔枝温存</t>
    <rPh sb="0" eb="3">
      <t>フククウシ</t>
    </rPh>
    <rPh sb="3" eb="5">
      <t>オンゾン</t>
    </rPh>
    <phoneticPr fontId="2"/>
  </si>
  <si>
    <t>幽門枝温存</t>
    <rPh sb="0" eb="3">
      <t>ユウモンシ</t>
    </rPh>
    <rPh sb="3" eb="5">
      <t>オンゾン</t>
    </rPh>
    <phoneticPr fontId="2"/>
  </si>
  <si>
    <t>肝枝温存</t>
    <rPh sb="0" eb="1">
      <t>キモ</t>
    </rPh>
    <rPh sb="1" eb="2">
      <t>エダ</t>
    </rPh>
    <rPh sb="2" eb="4">
      <t>オンゾン</t>
    </rPh>
    <phoneticPr fontId="2"/>
  </si>
  <si>
    <t>吻合手技</t>
    <rPh sb="0" eb="2">
      <t>フンゴウ</t>
    </rPh>
    <rPh sb="2" eb="4">
      <t>シュギ</t>
    </rPh>
    <phoneticPr fontId="2"/>
  </si>
  <si>
    <t>付加手技の有無</t>
    <rPh sb="0" eb="2">
      <t>フカ</t>
    </rPh>
    <rPh sb="2" eb="4">
      <t>シュギ</t>
    </rPh>
    <rPh sb="5" eb="7">
      <t>ウム</t>
    </rPh>
    <phoneticPr fontId="2"/>
  </si>
  <si>
    <t>Roux-en-Y脚長</t>
    <rPh sb="9" eb="11">
      <t>キャクチョウ</t>
    </rPh>
    <phoneticPr fontId="2"/>
  </si>
  <si>
    <t>・1回の食事の量を減らし、食事の回数を増やすようにします。
・食事中の水分量は少な目にします。流し込むような食べ方はやめましょう。
・よくかんでゆっくり(20-30分以上)時間をかけて食べるようにします。</t>
    <rPh sb="2" eb="3">
      <t>カイ</t>
    </rPh>
    <rPh sb="4" eb="6">
      <t>ショクジ</t>
    </rPh>
    <rPh sb="7" eb="8">
      <t>リョウ</t>
    </rPh>
    <rPh sb="9" eb="10">
      <t>ヘ</t>
    </rPh>
    <rPh sb="13" eb="15">
      <t>ショクジ</t>
    </rPh>
    <rPh sb="16" eb="18">
      <t>カイスウ</t>
    </rPh>
    <rPh sb="19" eb="20">
      <t>フ</t>
    </rPh>
    <phoneticPr fontId="2"/>
  </si>
  <si>
    <t>◆食道逆流について</t>
    <phoneticPr fontId="2"/>
  </si>
  <si>
    <t>◆腹痛について</t>
    <phoneticPr fontId="2"/>
  </si>
  <si>
    <t>◆食事関連愁訴について</t>
    <phoneticPr fontId="2"/>
  </si>
  <si>
    <t>◆下痢について</t>
    <phoneticPr fontId="2"/>
  </si>
  <si>
    <t>◆消化不良について</t>
    <phoneticPr fontId="2"/>
  </si>
  <si>
    <t>げっぷ</t>
    <phoneticPr fontId="2"/>
  </si>
  <si>
    <t>おなら</t>
    <phoneticPr fontId="2"/>
  </si>
  <si>
    <t>(1)</t>
    <phoneticPr fontId="2"/>
  </si>
  <si>
    <t>分節胃切除</t>
    <rPh sb="0" eb="2">
      <t>ブンセツ</t>
    </rPh>
    <rPh sb="2" eb="5">
      <t>イセツジョ</t>
    </rPh>
    <phoneticPr fontId="2"/>
  </si>
  <si>
    <t>その他</t>
    <rPh sb="2" eb="3">
      <t>タ</t>
    </rPh>
    <phoneticPr fontId="2"/>
  </si>
  <si>
    <t>データバージョン</t>
    <phoneticPr fontId="2"/>
  </si>
  <si>
    <t>◆便秘について</t>
    <phoneticPr fontId="2"/>
  </si>
  <si>
    <t>◆ダンピング症状について</t>
    <phoneticPr fontId="2"/>
  </si>
  <si>
    <t>◆その他 メモ</t>
    <rPh sb="3" eb="4">
      <t>タ</t>
    </rPh>
    <phoneticPr fontId="2"/>
  </si>
  <si>
    <t>※ ダンピング症状とは・・・食べた物が胃から腸へ急速に流れていくことに身体がうまく適応できないために起こる、さまざまな全身またはお腹の症状</t>
    <phoneticPr fontId="2"/>
  </si>
  <si>
    <t>ID</t>
  </si>
  <si>
    <t>手術日</t>
    <rPh sb="0" eb="2">
      <t>シュジュツ</t>
    </rPh>
    <rPh sb="2" eb="3">
      <t>ビ</t>
    </rPh>
    <phoneticPr fontId="2"/>
  </si>
  <si>
    <t>各質問の答えを入力します。</t>
    <rPh sb="0" eb="3">
      <t>カクシツモン</t>
    </rPh>
    <rPh sb="4" eb="5">
      <t>コタ</t>
    </rPh>
    <rPh sb="7" eb="9">
      <t>ニュウリョク</t>
    </rPh>
    <phoneticPr fontId="2"/>
  </si>
  <si>
    <t>必要に応じて印刷します。</t>
    <rPh sb="0" eb="2">
      <t>ヒツヨウ</t>
    </rPh>
    <rPh sb="3" eb="4">
      <t>オウ</t>
    </rPh>
    <rPh sb="6" eb="8">
      <t>インサツ</t>
    </rPh>
    <phoneticPr fontId="2"/>
  </si>
  <si>
    <t>[患者基本情報]シート、[質問票]シート　の内容が、1行に表示されています。</t>
    <rPh sb="1" eb="3">
      <t>カンジャ</t>
    </rPh>
    <rPh sb="3" eb="5">
      <t>キホン</t>
    </rPh>
    <rPh sb="5" eb="7">
      <t>ジョウホウ</t>
    </rPh>
    <rPh sb="13" eb="16">
      <t>シツモンヒョウ</t>
    </rPh>
    <rPh sb="22" eb="24">
      <t>ナイヨウ</t>
    </rPh>
    <rPh sb="27" eb="28">
      <t>ギョウ</t>
    </rPh>
    <rPh sb="29" eb="31">
      <t>ヒョウジ</t>
    </rPh>
    <phoneticPr fontId="2"/>
  </si>
  <si>
    <t>データの値のみ貼り付けをしてください。</t>
    <rPh sb="4" eb="5">
      <t>アタイ</t>
    </rPh>
    <rPh sb="7" eb="8">
      <t>ハ</t>
    </rPh>
    <rPh sb="9" eb="10">
      <t>ツ</t>
    </rPh>
    <phoneticPr fontId="2"/>
  </si>
  <si>
    <t>※やり方</t>
    <rPh sb="3" eb="4">
      <t>カタ</t>
    </rPh>
    <phoneticPr fontId="2"/>
  </si>
  <si>
    <t>[集計用データ]シートの2行目をコピーします。</t>
    <rPh sb="1" eb="3">
      <t>シュウケイ</t>
    </rPh>
    <rPh sb="3" eb="4">
      <t>ヨウ</t>
    </rPh>
    <rPh sb="13" eb="15">
      <t>ギョウメ</t>
    </rPh>
    <phoneticPr fontId="2"/>
  </si>
  <si>
    <t>そのセルの上で右クリック(またはメニューの[編集]をクリック)し、</t>
  </si>
  <si>
    <t>貼り付けたい場所(他のExcelシートなど)のセルを表示します。</t>
    <rPh sb="0" eb="1">
      <t>ハ</t>
    </rPh>
    <rPh sb="2" eb="3">
      <t>ツ</t>
    </rPh>
    <rPh sb="6" eb="8">
      <t>バショ</t>
    </rPh>
    <rPh sb="9" eb="10">
      <t>ホカ</t>
    </rPh>
    <rPh sb="26" eb="28">
      <t>ヒョウジ</t>
    </rPh>
    <phoneticPr fontId="2"/>
  </si>
  <si>
    <t>「形式を選択して貼り付け」を選びます。</t>
    <rPh sb="1" eb="3">
      <t>ケイシキ</t>
    </rPh>
    <rPh sb="4" eb="6">
      <t>センタク</t>
    </rPh>
    <rPh sb="8" eb="9">
      <t>ハ</t>
    </rPh>
    <rPh sb="10" eb="11">
      <t>ツ</t>
    </rPh>
    <rPh sb="14" eb="15">
      <t>エラ</t>
    </rPh>
    <phoneticPr fontId="2"/>
  </si>
  <si>
    <t>貼り付け：値、演算：しない　を選択し、OKボタンをクリックします。</t>
    <rPh sb="0" eb="1">
      <t>ハ</t>
    </rPh>
    <rPh sb="2" eb="3">
      <t>ツ</t>
    </rPh>
    <rPh sb="5" eb="6">
      <t>アタイ</t>
    </rPh>
    <rPh sb="7" eb="9">
      <t>エンザン</t>
    </rPh>
    <rPh sb="15" eb="17">
      <t>センタク</t>
    </rPh>
    <phoneticPr fontId="2"/>
  </si>
  <si>
    <t>胃外科・術後障害研究会</t>
    <rPh sb="0" eb="3">
      <t>イゲカ</t>
    </rPh>
    <rPh sb="4" eb="8">
      <t>ジュツゴショウガイ</t>
    </rPh>
    <rPh sb="8" eb="11">
      <t>ケンキュウカイ</t>
    </rPh>
    <phoneticPr fontId="2"/>
  </si>
  <si>
    <t>胃切除術後の患者さんの症状・生活状況を把握するために、</t>
    <rPh sb="0" eb="4">
      <t>イセツジョジュツ</t>
    </rPh>
    <rPh sb="4" eb="5">
      <t>ゴ</t>
    </rPh>
    <rPh sb="6" eb="8">
      <t>カンジャ</t>
    </rPh>
    <rPh sb="11" eb="13">
      <t>ショウジョウ</t>
    </rPh>
    <rPh sb="14" eb="16">
      <t>セイカツ</t>
    </rPh>
    <rPh sb="16" eb="18">
      <t>ジョウキョウ</t>
    </rPh>
    <rPh sb="19" eb="21">
      <t>ハアク</t>
    </rPh>
    <phoneticPr fontId="2"/>
  </si>
  <si>
    <t>「胃癌術後評価を考える」ワーキンググループ</t>
    <rPh sb="1" eb="3">
      <t>イガン</t>
    </rPh>
    <rPh sb="3" eb="5">
      <t>ジュツゴ</t>
    </rPh>
    <rPh sb="5" eb="7">
      <t>ヒョウカ</t>
    </rPh>
    <rPh sb="8" eb="9">
      <t>カンガ</t>
    </rPh>
    <phoneticPr fontId="2"/>
  </si>
  <si>
    <t>PGS対応システム構築プロジェクト</t>
    <rPh sb="3" eb="5">
      <t>タイオウ</t>
    </rPh>
    <rPh sb="9" eb="11">
      <t>コウチク</t>
    </rPh>
    <phoneticPr fontId="2"/>
  </si>
  <si>
    <t>氏名</t>
    <rPh sb="0" eb="2">
      <t>シメイ</t>
    </rPh>
    <phoneticPr fontId="2"/>
  </si>
  <si>
    <t>術式別平均得点</t>
    <rPh sb="0" eb="2">
      <t>ジュツシキ</t>
    </rPh>
    <rPh sb="2" eb="3">
      <t>ベツ</t>
    </rPh>
    <rPh sb="3" eb="5">
      <t>ヘイキン</t>
    </rPh>
    <rPh sb="5" eb="7">
      <t>トクテン</t>
    </rPh>
    <phoneticPr fontId="2"/>
  </si>
  <si>
    <t>該当する質問番号</t>
    <rPh sb="0" eb="2">
      <t>ガイトウ</t>
    </rPh>
    <rPh sb="4" eb="6">
      <t>シツモン</t>
    </rPh>
    <rPh sb="6" eb="8">
      <t>バンゴウ</t>
    </rPh>
    <phoneticPr fontId="2"/>
  </si>
  <si>
    <t>2,3,5,16</t>
    <phoneticPr fontId="2"/>
  </si>
  <si>
    <t>1,4,20</t>
    <phoneticPr fontId="2"/>
  </si>
  <si>
    <t>17,18,19</t>
    <phoneticPr fontId="2"/>
  </si>
  <si>
    <t>6,7,8,9</t>
    <phoneticPr fontId="2"/>
  </si>
  <si>
    <t>11,12,14</t>
    <phoneticPr fontId="2"/>
  </si>
  <si>
    <t>10,13,15</t>
    <phoneticPr fontId="2"/>
  </si>
  <si>
    <t>22,23,25</t>
    <phoneticPr fontId="2"/>
  </si>
  <si>
    <t>胃切除後障害の程度：PGSAS SS(PGSAS下位尺度)</t>
    <rPh sb="0" eb="6">
      <t>イセツジョゴショウガイ</t>
    </rPh>
    <rPh sb="7" eb="9">
      <t>テイド</t>
    </rPh>
    <rPh sb="24" eb="26">
      <t>カイ</t>
    </rPh>
    <rPh sb="26" eb="28">
      <t>シャクド</t>
    </rPh>
    <phoneticPr fontId="2"/>
  </si>
  <si>
    <t>グラフ2：生活満足度</t>
    <rPh sb="5" eb="7">
      <t>セイカツ</t>
    </rPh>
    <rPh sb="7" eb="10">
      <t>マンゾクド</t>
    </rPh>
    <phoneticPr fontId="2"/>
  </si>
  <si>
    <t>GSRS症状項目：GSRS SS</t>
    <rPh sb="4" eb="6">
      <t>ショウジョウ</t>
    </rPh>
    <rPh sb="6" eb="8">
      <t>コウモク</t>
    </rPh>
    <phoneticPr fontId="2"/>
  </si>
  <si>
    <t>PGSAS症状項目：PGSAS specific</t>
    <rPh sb="5" eb="7">
      <t>ショウジョウ</t>
    </rPh>
    <rPh sb="7" eb="9">
      <t>コウモク</t>
    </rPh>
    <phoneticPr fontId="2"/>
  </si>
  <si>
    <t>げっぷ</t>
  </si>
  <si>
    <t>おなら</t>
  </si>
  <si>
    <t>GSRS症状項目</t>
    <rPh sb="4" eb="6">
      <t>ショウジョウ</t>
    </rPh>
    <rPh sb="6" eb="8">
      <t>コウモク</t>
    </rPh>
    <phoneticPr fontId="2"/>
  </si>
  <si>
    <t>PGSAS症状項目</t>
    <rPh sb="5" eb="7">
      <t>ショウジョウ</t>
    </rPh>
    <rPh sb="7" eb="9">
      <t>コウモク</t>
    </rPh>
    <phoneticPr fontId="2"/>
  </si>
  <si>
    <t>胃切除後障害の程度</t>
    <rPh sb="0" eb="6">
      <t>イセツジョゴショウガイ</t>
    </rPh>
    <rPh sb="7" eb="9">
      <t>テイド</t>
    </rPh>
    <phoneticPr fontId="2"/>
  </si>
  <si>
    <t>表示されるようになっています。</t>
    <rPh sb="0" eb="2">
      <t>ヒョウジ</t>
    </rPh>
    <phoneticPr fontId="2"/>
  </si>
  <si>
    <t>各コメントは、点数が3点以上の場合に</t>
    <rPh sb="0" eb="1">
      <t>カク</t>
    </rPh>
    <rPh sb="7" eb="9">
      <t>テンスウ</t>
    </rPh>
    <rPh sb="11" eb="12">
      <t>テン</t>
    </rPh>
    <rPh sb="12" eb="14">
      <t>イジョウ</t>
    </rPh>
    <rPh sb="15" eb="17">
      <t>バアイ</t>
    </rPh>
    <phoneticPr fontId="2"/>
  </si>
  <si>
    <t>あなたの得点</t>
    <rPh sb="4" eb="6">
      <t>トクテン</t>
    </rPh>
    <phoneticPr fontId="2"/>
  </si>
  <si>
    <t>術前と術後1年目の体重を比較↑</t>
    <rPh sb="0" eb="2">
      <t>ジュツゼン</t>
    </rPh>
    <rPh sb="3" eb="5">
      <t>ジュツゴ</t>
    </rPh>
    <rPh sb="6" eb="8">
      <t>ネンメ</t>
    </rPh>
    <rPh sb="9" eb="11">
      <t>タイジュウ</t>
    </rPh>
    <rPh sb="12" eb="14">
      <t>ヒカク</t>
    </rPh>
    <phoneticPr fontId="2"/>
  </si>
  <si>
    <t>↑術前と現在の体重を比較</t>
    <rPh sb="1" eb="3">
      <t>ジュツゼン</t>
    </rPh>
    <rPh sb="4" eb="6">
      <t>ゲンザイ</t>
    </rPh>
    <rPh sb="7" eb="9">
      <t>タイジュウ</t>
    </rPh>
    <rPh sb="10" eb="12">
      <t>ヒカク</t>
    </rPh>
    <phoneticPr fontId="2"/>
  </si>
  <si>
    <t>■胃切除後障害に関する質問票</t>
    <rPh sb="1" eb="7">
      <t>イセツジョゴショウガイ</t>
    </rPh>
    <rPh sb="8" eb="9">
      <t>カン</t>
    </rPh>
    <rPh sb="11" eb="14">
      <t>シツモンヒョウ</t>
    </rPh>
    <phoneticPr fontId="2"/>
  </si>
  <si>
    <t>Postgastrectomy Syndrome Assessment Scale(PGSAS;ペガサス)37</t>
    <phoneticPr fontId="2"/>
  </si>
  <si>
    <t>≪アンケートにご協力いただく患者さんへ≫</t>
    <rPh sb="8" eb="10">
      <t>キョウリョク</t>
    </rPh>
    <rPh sb="14" eb="16">
      <t>カンジャ</t>
    </rPh>
    <phoneticPr fontId="2"/>
  </si>
  <si>
    <t>このアンケートは、あなたがご自分の健康をどのように考えているか、またあなたの体調にどこか悪いところはないか、</t>
    <rPh sb="14" eb="16">
      <t>ジブン</t>
    </rPh>
    <rPh sb="17" eb="19">
      <t>ケンコウ</t>
    </rPh>
    <rPh sb="25" eb="26">
      <t>カンガ</t>
    </rPh>
    <rPh sb="38" eb="40">
      <t>タイチョウ</t>
    </rPh>
    <rPh sb="44" eb="45">
      <t>ワル</t>
    </rPh>
    <phoneticPr fontId="2"/>
  </si>
  <si>
    <t>どのように生活し、それをどのように感じているかをおうかがいし、</t>
  </si>
  <si>
    <t>胃を手術したことの障害の程度を調査するものです。</t>
    <rPh sb="0" eb="1">
      <t>イ</t>
    </rPh>
    <rPh sb="2" eb="4">
      <t>シュジュツ</t>
    </rPh>
    <rPh sb="9" eb="11">
      <t>ショウガイ</t>
    </rPh>
    <rPh sb="12" eb="14">
      <t>テイド</t>
    </rPh>
    <rPh sb="15" eb="17">
      <t>チョウサ</t>
    </rPh>
    <phoneticPr fontId="2"/>
  </si>
  <si>
    <t>このアンケートから、胃を手術したことがあなたの日常生活に及ぼす影響がわかり、</t>
    <rPh sb="10" eb="11">
      <t>イ</t>
    </rPh>
    <rPh sb="12" eb="14">
      <t>シュジュツ</t>
    </rPh>
    <rPh sb="23" eb="25">
      <t>ニチジョウ</t>
    </rPh>
    <rPh sb="25" eb="27">
      <t>セイカツ</t>
    </rPh>
    <rPh sb="28" eb="29">
      <t>オヨ</t>
    </rPh>
    <rPh sb="31" eb="33">
      <t>エイキョウ</t>
    </rPh>
    <phoneticPr fontId="2"/>
  </si>
  <si>
    <t>あなたと同じように胃を手術した患者さんやこれから胃の手術を受ける患者さんに、</t>
    <rPh sb="4" eb="5">
      <t>オナ</t>
    </rPh>
    <rPh sb="9" eb="10">
      <t>イ</t>
    </rPh>
    <rPh sb="11" eb="13">
      <t>シュジュツ</t>
    </rPh>
    <rPh sb="15" eb="17">
      <t>カンジャ</t>
    </rPh>
    <rPh sb="24" eb="25">
      <t>イ</t>
    </rPh>
    <rPh sb="26" eb="28">
      <t>シュジュツ</t>
    </rPh>
    <rPh sb="29" eb="30">
      <t>ウ</t>
    </rPh>
    <rPh sb="32" eb="34">
      <t>カンジャ</t>
    </rPh>
    <phoneticPr fontId="2"/>
  </si>
  <si>
    <t>より良い医療を提供するための情報を得ることができます。</t>
    <rPh sb="14" eb="16">
      <t>ジョウホウ</t>
    </rPh>
    <rPh sb="17" eb="18">
      <t>エ</t>
    </rPh>
    <phoneticPr fontId="2"/>
  </si>
  <si>
    <t>1)～15)　日本語版GSRS(Version 1.2)</t>
    <rPh sb="7" eb="11">
      <t>ニホンゴバン</t>
    </rPh>
    <phoneticPr fontId="2"/>
  </si>
  <si>
    <t>I. Wiklund, S. Fukuhara, M. Hongo ©AstraZeneca, 1995</t>
    <phoneticPr fontId="2"/>
  </si>
  <si>
    <t>質問は以上です。ご協力ありがとうございました。</t>
    <rPh sb="0" eb="2">
      <t>シツモン</t>
    </rPh>
    <rPh sb="3" eb="5">
      <t>イジョウ</t>
    </rPh>
    <rPh sb="9" eb="11">
      <t>キョウリョク</t>
    </rPh>
    <phoneticPr fontId="2"/>
  </si>
  <si>
    <t>このアンケートの結果は、胃を手術して生活している患者さん、これから胃の手術を受ける患者さんに役立つように、</t>
    <rPh sb="8" eb="10">
      <t>ケッカ</t>
    </rPh>
    <rPh sb="12" eb="13">
      <t>イ</t>
    </rPh>
    <rPh sb="14" eb="16">
      <t>シュジュツ</t>
    </rPh>
    <rPh sb="18" eb="20">
      <t>セイカツ</t>
    </rPh>
    <rPh sb="24" eb="26">
      <t>カンジャ</t>
    </rPh>
    <rPh sb="33" eb="34">
      <t>イ</t>
    </rPh>
    <rPh sb="35" eb="37">
      <t>シュジュツ</t>
    </rPh>
    <rPh sb="38" eb="39">
      <t>ウ</t>
    </rPh>
    <rPh sb="41" eb="43">
      <t>カンジャ</t>
    </rPh>
    <rPh sb="46" eb="48">
      <t>ヤクダ</t>
    </rPh>
    <phoneticPr fontId="2"/>
  </si>
  <si>
    <t>胃切除後障害の予防、治療、そして患者さんへの情報提供に活用させて頂きます。</t>
    <rPh sb="0" eb="6">
      <t>イセツジョゴショウガイ</t>
    </rPh>
    <rPh sb="7" eb="9">
      <t>ヨボウ</t>
    </rPh>
    <rPh sb="10" eb="12">
      <t>チリョウ</t>
    </rPh>
    <rPh sb="16" eb="18">
      <t>カンジャ</t>
    </rPh>
    <rPh sb="22" eb="26">
      <t>ジョウホウテイキョウ</t>
    </rPh>
    <rPh sb="27" eb="29">
      <t>カツヨウ</t>
    </rPh>
    <rPh sb="32" eb="33">
      <t>イタダ</t>
    </rPh>
    <phoneticPr fontId="2"/>
  </si>
  <si>
    <t>最後にもう一度、記入の漏れや間違いがないかどうかをお確かめください。</t>
    <rPh sb="0" eb="2">
      <t>サイゴ</t>
    </rPh>
    <rPh sb="5" eb="7">
      <t>イチド</t>
    </rPh>
    <rPh sb="8" eb="10">
      <t>キニュウ</t>
    </rPh>
    <rPh sb="11" eb="12">
      <t>モ</t>
    </rPh>
    <rPh sb="14" eb="16">
      <t>マチガ</t>
    </rPh>
    <rPh sb="26" eb="27">
      <t>タシ</t>
    </rPh>
    <phoneticPr fontId="2"/>
  </si>
  <si>
    <t>←yyyy/mm/dd の形式で入力</t>
    <rPh sb="13" eb="15">
      <t>ケイシキ</t>
    </rPh>
    <rPh sb="16" eb="18">
      <t>ニュウリョク</t>
    </rPh>
    <phoneticPr fontId="2"/>
  </si>
  <si>
    <t>不明</t>
    <rPh sb="0" eb="2">
      <t>フメイ</t>
    </rPh>
    <phoneticPr fontId="2"/>
  </si>
  <si>
    <t>未選択</t>
    <rPh sb="0" eb="1">
      <t>ミ</t>
    </rPh>
    <rPh sb="1" eb="3">
      <t>センタク</t>
    </rPh>
    <phoneticPr fontId="2"/>
  </si>
  <si>
    <t>GSRS</t>
    <phoneticPr fontId="2"/>
  </si>
  <si>
    <t>選択肢</t>
    <rPh sb="0" eb="3">
      <t>センタクシ</t>
    </rPh>
    <phoneticPr fontId="2"/>
  </si>
  <si>
    <t>幽門保存/分節 胃切除</t>
    <rPh sb="0" eb="2">
      <t>ユウモン</t>
    </rPh>
    <rPh sb="2" eb="4">
      <t>ホゾン</t>
    </rPh>
    <rPh sb="5" eb="7">
      <t>ブンセツ</t>
    </rPh>
    <phoneticPr fontId="2"/>
  </si>
  <si>
    <t>幽門側切除(R-Y)</t>
    <rPh sb="0" eb="2">
      <t>ユウモン</t>
    </rPh>
    <rPh sb="2" eb="3">
      <t>ガワ</t>
    </rPh>
    <rPh sb="3" eb="5">
      <t>セツジョ</t>
    </rPh>
    <phoneticPr fontId="2"/>
  </si>
  <si>
    <t>ID</t>
    <phoneticPr fontId="2"/>
  </si>
  <si>
    <t>kg</t>
    <phoneticPr fontId="2"/>
  </si>
  <si>
    <t>BMI(術前)</t>
    <phoneticPr fontId="2"/>
  </si>
  <si>
    <t>kg</t>
    <phoneticPr fontId="2"/>
  </si>
  <si>
    <t>(</t>
    <phoneticPr fontId="2"/>
  </si>
  <si>
    <t>)</t>
    <phoneticPr fontId="2"/>
  </si>
  <si>
    <t>(</t>
    <phoneticPr fontId="2"/>
  </si>
  <si>
    <t>(</t>
    <phoneticPr fontId="2"/>
  </si>
  <si>
    <t>(</t>
    <phoneticPr fontId="2"/>
  </si>
  <si>
    <t>B-Ⅰ</t>
    <phoneticPr fontId="2"/>
  </si>
  <si>
    <t>D0</t>
    <phoneticPr fontId="2"/>
  </si>
  <si>
    <t>D1</t>
    <phoneticPr fontId="2"/>
  </si>
  <si>
    <t>D1a</t>
    <phoneticPr fontId="2"/>
  </si>
  <si>
    <t>D1b</t>
    <phoneticPr fontId="2"/>
  </si>
  <si>
    <t>D2</t>
    <phoneticPr fontId="2"/>
  </si>
  <si>
    <t>患者さんの術式</t>
    <phoneticPr fontId="2"/>
  </si>
  <si>
    <t>↓患者さんの術式(かそれに近いもの)</t>
    <rPh sb="1" eb="3">
      <t>カンジャ</t>
    </rPh>
    <rPh sb="6" eb="8">
      <t>ジュツシキ</t>
    </rPh>
    <rPh sb="13" eb="14">
      <t>チカ</t>
    </rPh>
    <phoneticPr fontId="2"/>
  </si>
  <si>
    <t>(胃全摘の場合は幽門側胃切除RY、幽門側の場合はそれぞれに近そう？なデータを表示します)↓</t>
    <rPh sb="1" eb="4">
      <t>イゼンテキ</t>
    </rPh>
    <rPh sb="5" eb="7">
      <t>バアイ</t>
    </rPh>
    <rPh sb="8" eb="10">
      <t>ユウモン</t>
    </rPh>
    <rPh sb="10" eb="11">
      <t>ガワ</t>
    </rPh>
    <rPh sb="11" eb="14">
      <t>イセツジョ</t>
    </rPh>
    <rPh sb="17" eb="19">
      <t>ユウモン</t>
    </rPh>
    <rPh sb="19" eb="20">
      <t>ガワ</t>
    </rPh>
    <rPh sb="21" eb="23">
      <t>バアイ</t>
    </rPh>
    <rPh sb="29" eb="30">
      <t>チカ</t>
    </rPh>
    <rPh sb="38" eb="40">
      <t>ヒョウジ</t>
    </rPh>
    <phoneticPr fontId="2"/>
  </si>
  <si>
    <t>幽門側切除(B-Ⅰ)</t>
    <rPh sb="0" eb="2">
      <t>ユウモン</t>
    </rPh>
    <rPh sb="2" eb="3">
      <t>ガワ</t>
    </rPh>
    <rPh sb="3" eb="5">
      <t>セツジョ</t>
    </rPh>
    <phoneticPr fontId="2"/>
  </si>
  <si>
    <t>1 GSRS胃痛</t>
    <rPh sb="6" eb="8">
      <t>イツウ</t>
    </rPh>
    <phoneticPr fontId="2"/>
  </si>
  <si>
    <t>2 GSRS胸焼け</t>
    <rPh sb="6" eb="8">
      <t>ムネヤ</t>
    </rPh>
    <phoneticPr fontId="2"/>
  </si>
  <si>
    <t>3 GSRS胃酸逆流</t>
    <rPh sb="6" eb="10">
      <t>イサンギャクリュウ</t>
    </rPh>
    <phoneticPr fontId="2"/>
  </si>
  <si>
    <t>4 GSRS空腹時胃痛</t>
    <rPh sb="6" eb="9">
      <t>クウフクジ</t>
    </rPh>
    <rPh sb="9" eb="11">
      <t>イツウ</t>
    </rPh>
    <phoneticPr fontId="2"/>
  </si>
  <si>
    <t>5 GSRS吐き気</t>
    <rPh sb="6" eb="7">
      <t>ハ</t>
    </rPh>
    <rPh sb="8" eb="9">
      <t>ケ</t>
    </rPh>
    <phoneticPr fontId="2"/>
  </si>
  <si>
    <t>6 GSRS腹鳴</t>
    <rPh sb="6" eb="8">
      <t>フクメイ</t>
    </rPh>
    <phoneticPr fontId="2"/>
  </si>
  <si>
    <t>7 GSRS胃部膨満感</t>
    <rPh sb="6" eb="8">
      <t>イブ</t>
    </rPh>
    <rPh sb="8" eb="11">
      <t>ボウマンカン</t>
    </rPh>
    <phoneticPr fontId="2"/>
  </si>
  <si>
    <t>8 GSRSげっぷ</t>
    <phoneticPr fontId="2"/>
  </si>
  <si>
    <t>9 GSRSおなら</t>
    <phoneticPr fontId="2"/>
  </si>
  <si>
    <t>10 GSRS便秘</t>
    <rPh sb="7" eb="9">
      <t>ベンピ</t>
    </rPh>
    <phoneticPr fontId="2"/>
  </si>
  <si>
    <t>11 GSRS下痢</t>
    <rPh sb="7" eb="9">
      <t>ゲリ</t>
    </rPh>
    <phoneticPr fontId="2"/>
  </si>
  <si>
    <t>12 GSRS軟便</t>
    <rPh sb="7" eb="9">
      <t>ナンベン</t>
    </rPh>
    <phoneticPr fontId="2"/>
  </si>
  <si>
    <t>13 GSRS硬便</t>
    <rPh sb="7" eb="9">
      <t>コウベン</t>
    </rPh>
    <phoneticPr fontId="2"/>
  </si>
  <si>
    <t>14 GSRS急な便意</t>
    <rPh sb="7" eb="8">
      <t>キュウ</t>
    </rPh>
    <rPh sb="9" eb="11">
      <t>ベンイ</t>
    </rPh>
    <phoneticPr fontId="2"/>
  </si>
  <si>
    <t>15 GSRS残便感</t>
    <rPh sb="7" eb="10">
      <t>ザンベンカン</t>
    </rPh>
    <phoneticPr fontId="2"/>
  </si>
  <si>
    <t>21 早期ダンピング症状の種類と数</t>
    <rPh sb="3" eb="5">
      <t>ソウキ</t>
    </rPh>
    <rPh sb="10" eb="12">
      <t>ショウジョウ</t>
    </rPh>
    <rPh sb="13" eb="15">
      <t>シュルイ</t>
    </rPh>
    <rPh sb="16" eb="17">
      <t>カズ</t>
    </rPh>
    <phoneticPr fontId="2"/>
  </si>
  <si>
    <t>24 後期ダンピング症状の種類と数</t>
    <rPh sb="3" eb="5">
      <t>コウキ</t>
    </rPh>
    <rPh sb="10" eb="12">
      <t>ショウジョウ</t>
    </rPh>
    <rPh sb="13" eb="15">
      <t>シュルイ</t>
    </rPh>
    <rPh sb="16" eb="17">
      <t>カズ</t>
    </rPh>
    <phoneticPr fontId="2"/>
  </si>
  <si>
    <t>26 一回食事量</t>
    <rPh sb="3" eb="5">
      <t>イッカイ</t>
    </rPh>
    <rPh sb="5" eb="8">
      <t>ショクジリョウ</t>
    </rPh>
    <phoneticPr fontId="2"/>
  </si>
  <si>
    <t>27 一日食事量</t>
    <rPh sb="3" eb="5">
      <t>イチニチ</t>
    </rPh>
    <rPh sb="5" eb="8">
      <t>ショクジリョウ</t>
    </rPh>
    <phoneticPr fontId="2"/>
  </si>
  <si>
    <t>28 主食回数</t>
    <rPh sb="3" eb="5">
      <t>シュショク</t>
    </rPh>
    <rPh sb="5" eb="7">
      <t>カイスウ</t>
    </rPh>
    <phoneticPr fontId="2"/>
  </si>
  <si>
    <t>29 補食回数</t>
    <rPh sb="3" eb="5">
      <t>ホショク</t>
    </rPh>
    <rPh sb="5" eb="7">
      <t>カイスウ</t>
    </rPh>
    <phoneticPr fontId="2"/>
  </si>
  <si>
    <t>30 食欲</t>
    <rPh sb="3" eb="5">
      <t>ショクヨク</t>
    </rPh>
    <phoneticPr fontId="2"/>
  </si>
  <si>
    <t>31 空腹感</t>
    <rPh sb="3" eb="6">
      <t>クウフクカン</t>
    </rPh>
    <phoneticPr fontId="2"/>
  </si>
  <si>
    <t>32 満腹感</t>
    <rPh sb="3" eb="6">
      <t>マンプクカン</t>
    </rPh>
    <phoneticPr fontId="2"/>
  </si>
  <si>
    <t>33 補食必要度</t>
    <rPh sb="3" eb="5">
      <t>ホショク</t>
    </rPh>
    <rPh sb="5" eb="8">
      <t>ヒツヨウド</t>
    </rPh>
    <phoneticPr fontId="2"/>
  </si>
  <si>
    <t>34 仕事状況</t>
    <rPh sb="3" eb="5">
      <t>シゴト</t>
    </rPh>
    <rPh sb="5" eb="7">
      <t>ジョウキョウ</t>
    </rPh>
    <phoneticPr fontId="2"/>
  </si>
  <si>
    <t>35 症状不満度</t>
    <rPh sb="3" eb="5">
      <t>ショウジョウ</t>
    </rPh>
    <rPh sb="5" eb="8">
      <t>フマンド</t>
    </rPh>
    <phoneticPr fontId="2"/>
  </si>
  <si>
    <t>36 食事不満度</t>
    <rPh sb="3" eb="5">
      <t>ショクジ</t>
    </rPh>
    <rPh sb="5" eb="8">
      <t>フマンド</t>
    </rPh>
    <phoneticPr fontId="2"/>
  </si>
  <si>
    <t>37 仕事不満度</t>
    <rPh sb="3" eb="5">
      <t>シゴト</t>
    </rPh>
    <rPh sb="5" eb="8">
      <t>フマンド</t>
    </rPh>
    <phoneticPr fontId="2"/>
  </si>
  <si>
    <t>本ファイルは、PGSAS-37アプリです。</t>
    <rPh sb="0" eb="1">
      <t>ホン</t>
    </rPh>
    <phoneticPr fontId="2"/>
  </si>
  <si>
    <t>「患者基本情報」シートの使い方</t>
    <rPh sb="1" eb="3">
      <t>カンジャ</t>
    </rPh>
    <rPh sb="3" eb="5">
      <t>キホン</t>
    </rPh>
    <rPh sb="5" eb="7">
      <t>ジョウホウ</t>
    </rPh>
    <rPh sb="12" eb="13">
      <t>ツカ</t>
    </rPh>
    <rPh sb="14" eb="15">
      <t>カタ</t>
    </rPh>
    <phoneticPr fontId="2"/>
  </si>
  <si>
    <t>氏名や手術情報などを入力するシートです。</t>
    <rPh sb="0" eb="2">
      <t>シメイ</t>
    </rPh>
    <rPh sb="3" eb="5">
      <t>シュジュツ</t>
    </rPh>
    <rPh sb="5" eb="7">
      <t>ジョウホウ</t>
    </rPh>
    <rPh sb="10" eb="12">
      <t>ニュウリョク</t>
    </rPh>
    <phoneticPr fontId="2"/>
  </si>
  <si>
    <t>このシートに入力した情報は、他のシートにも反映されます。</t>
    <rPh sb="6" eb="8">
      <t>ニュウリョク</t>
    </rPh>
    <rPh sb="10" eb="12">
      <t>ジョウホウ</t>
    </rPh>
    <rPh sb="14" eb="15">
      <t>ホカ</t>
    </rPh>
    <rPh sb="21" eb="23">
      <t>ハンエイ</t>
    </rPh>
    <phoneticPr fontId="2"/>
  </si>
  <si>
    <t>◆患者基本情報　は、黄色い欄に入力します。</t>
    <rPh sb="1" eb="3">
      <t>カンジャ</t>
    </rPh>
    <rPh sb="3" eb="5">
      <t>キホン</t>
    </rPh>
    <rPh sb="5" eb="7">
      <t>ジョウホウ</t>
    </rPh>
    <rPh sb="10" eb="12">
      <t>キイロ</t>
    </rPh>
    <rPh sb="13" eb="14">
      <t>ラン</t>
    </rPh>
    <rPh sb="15" eb="17">
      <t>ニュウリョク</t>
    </rPh>
    <phoneticPr fontId="2"/>
  </si>
  <si>
    <t>患者IDなど</t>
    <rPh sb="0" eb="2">
      <t>カンジャ</t>
    </rPh>
    <phoneticPr fontId="2"/>
  </si>
  <si>
    <t>姓と名を分けて入力します</t>
    <rPh sb="0" eb="1">
      <t>セイ</t>
    </rPh>
    <rPh sb="2" eb="3">
      <t>ナ</t>
    </rPh>
    <rPh sb="4" eb="5">
      <t>ワ</t>
    </rPh>
    <rPh sb="7" eb="9">
      <t>ニュウリョク</t>
    </rPh>
    <phoneticPr fontId="2"/>
  </si>
  <si>
    <t>「1975/1/1」のように、yyyy/mm/dd の形式で入力してください</t>
    <rPh sb="27" eb="29">
      <t>ケイシキ</t>
    </rPh>
    <rPh sb="30" eb="32">
      <t>ニュウリョク</t>
    </rPh>
    <phoneticPr fontId="2"/>
  </si>
  <si>
    <t>選択します</t>
    <rPh sb="0" eb="2">
      <t>センタク</t>
    </rPh>
    <phoneticPr fontId="2"/>
  </si>
  <si>
    <t>単位はcmで入力します</t>
    <rPh sb="0" eb="2">
      <t>タンイ</t>
    </rPh>
    <rPh sb="6" eb="8">
      <t>ニュウリョク</t>
    </rPh>
    <phoneticPr fontId="2"/>
  </si>
  <si>
    <t>単位はkgで入力します</t>
    <rPh sb="0" eb="2">
      <t>タンイ</t>
    </rPh>
    <rPh sb="6" eb="8">
      <t>ニュウリョク</t>
    </rPh>
    <phoneticPr fontId="2"/>
  </si>
  <si>
    <t>入力不要　自動計算されます</t>
    <rPh sb="0" eb="2">
      <t>ニュウリョク</t>
    </rPh>
    <rPh sb="2" eb="4">
      <t>フヨウ</t>
    </rPh>
    <rPh sb="5" eb="7">
      <t>ジドウ</t>
    </rPh>
    <rPh sb="7" eb="9">
      <t>ケイサン</t>
    </rPh>
    <phoneticPr fontId="2"/>
  </si>
  <si>
    <t>◆手術情報　は、おのおの選択し、必要であれば黄色い欄に入力します。</t>
    <rPh sb="1" eb="3">
      <t>シュジュツ</t>
    </rPh>
    <rPh sb="3" eb="5">
      <t>ジョウホウ</t>
    </rPh>
    <rPh sb="12" eb="14">
      <t>センタク</t>
    </rPh>
    <rPh sb="16" eb="18">
      <t>ヒツヨウ</t>
    </rPh>
    <rPh sb="22" eb="24">
      <t>キイロ</t>
    </rPh>
    <rPh sb="25" eb="26">
      <t>ラン</t>
    </rPh>
    <rPh sb="27" eb="29">
      <t>ニュウリョク</t>
    </rPh>
    <phoneticPr fontId="2"/>
  </si>
  <si>
    <t>ここで選択した術式によって、</t>
    <rPh sb="3" eb="5">
      <t>センタク</t>
    </rPh>
    <rPh sb="7" eb="9">
      <t>ジュツシキ</t>
    </rPh>
    <phoneticPr fontId="2"/>
  </si>
  <si>
    <t>入力不要　「質問票」に記載した日付と手術日から計算します</t>
    <rPh sb="0" eb="2">
      <t>ニュウリョク</t>
    </rPh>
    <rPh sb="2" eb="4">
      <t>フヨウ</t>
    </rPh>
    <rPh sb="6" eb="9">
      <t>シツモンヒョウ</t>
    </rPh>
    <rPh sb="11" eb="13">
      <t>キサイ</t>
    </rPh>
    <rPh sb="15" eb="17">
      <t>ヒヅケ</t>
    </rPh>
    <rPh sb="18" eb="20">
      <t>シュジュツ</t>
    </rPh>
    <rPh sb="20" eb="21">
      <t>ビ</t>
    </rPh>
    <rPh sb="23" eb="25">
      <t>ケイサン</t>
    </rPh>
    <phoneticPr fontId="2"/>
  </si>
  <si>
    <t>入力不要　「質問票」に記載した体重を表示します</t>
    <rPh sb="0" eb="2">
      <t>ニュウリョク</t>
    </rPh>
    <rPh sb="2" eb="4">
      <t>フヨウ</t>
    </rPh>
    <rPh sb="6" eb="9">
      <t>シツモンヒョウ</t>
    </rPh>
    <rPh sb="11" eb="13">
      <t>キサイ</t>
    </rPh>
    <rPh sb="15" eb="17">
      <t>タイジュウ</t>
    </rPh>
    <rPh sb="18" eb="20">
      <t>ヒョウジ</t>
    </rPh>
    <phoneticPr fontId="2"/>
  </si>
  <si>
    <t>「質問票」シートの使い方</t>
    <rPh sb="1" eb="4">
      <t>シツモンヒョウ</t>
    </rPh>
    <rPh sb="9" eb="10">
      <t>ツカ</t>
    </rPh>
    <rPh sb="11" eb="12">
      <t>カタ</t>
    </rPh>
    <phoneticPr fontId="2"/>
  </si>
  <si>
    <t>症状・生活状況に関する質問票です。</t>
    <rPh sb="0" eb="2">
      <t>ショウジョウ</t>
    </rPh>
    <rPh sb="3" eb="5">
      <t>セイカツ</t>
    </rPh>
    <rPh sb="5" eb="7">
      <t>ジョウキョウ</t>
    </rPh>
    <rPh sb="8" eb="9">
      <t>カン</t>
    </rPh>
    <rPh sb="11" eb="14">
      <t>シツモンヒョウ</t>
    </rPh>
    <phoneticPr fontId="2"/>
  </si>
  <si>
    <t>氏名・IDは、「患者基本情報」シートに入力したものが表示されます。</t>
    <rPh sb="0" eb="2">
      <t>シメイ</t>
    </rPh>
    <rPh sb="8" eb="10">
      <t>カンジャ</t>
    </rPh>
    <rPh sb="10" eb="12">
      <t>キホン</t>
    </rPh>
    <rPh sb="12" eb="14">
      <t>ジョウホウ</t>
    </rPh>
    <rPh sb="19" eb="21">
      <t>ニュウリョク</t>
    </rPh>
    <rPh sb="26" eb="28">
      <t>ヒョウジ</t>
    </rPh>
    <phoneticPr fontId="2"/>
  </si>
  <si>
    <t>このシートに入力した回答を元に、「グラフ」シートの内容が決まります。</t>
    <rPh sb="6" eb="8">
      <t>ニュウリョク</t>
    </rPh>
    <rPh sb="10" eb="12">
      <t>カイトウ</t>
    </rPh>
    <rPh sb="13" eb="14">
      <t>モト</t>
    </rPh>
    <rPh sb="25" eb="27">
      <t>ナイヨウ</t>
    </rPh>
    <rPh sb="28" eb="29">
      <t>キ</t>
    </rPh>
    <phoneticPr fontId="2"/>
  </si>
  <si>
    <t>「グラフ」シートの使い方</t>
    <rPh sb="9" eb="10">
      <t>ツカ</t>
    </rPh>
    <rPh sb="11" eb="12">
      <t>カタ</t>
    </rPh>
    <phoneticPr fontId="2"/>
  </si>
  <si>
    <t>A</t>
    <phoneticPr fontId="2"/>
  </si>
  <si>
    <t>「グラフ」シートに表示される比較用データが変わります。</t>
    <rPh sb="14" eb="16">
      <t>ヒカク</t>
    </rPh>
    <rPh sb="16" eb="17">
      <t>ヨウ</t>
    </rPh>
    <phoneticPr fontId="2"/>
  </si>
  <si>
    <t>B</t>
    <phoneticPr fontId="2"/>
  </si>
  <si>
    <t>①</t>
    <phoneticPr fontId="2"/>
  </si>
  <si>
    <t>「質問日」と「今日の体重」を入力します</t>
    <phoneticPr fontId="2"/>
  </si>
  <si>
    <t>②</t>
    <phoneticPr fontId="2"/>
  </si>
  <si>
    <t>③</t>
    <phoneticPr fontId="2"/>
  </si>
  <si>
    <t>C</t>
    <phoneticPr fontId="2"/>
  </si>
  <si>
    <t>「患者基本情報」シートと「質問票」シートの内容を、レーダーチャートで表示します。</t>
    <rPh sb="1" eb="3">
      <t>カンジャ</t>
    </rPh>
    <rPh sb="3" eb="5">
      <t>キホン</t>
    </rPh>
    <rPh sb="5" eb="7">
      <t>ジョウホウ</t>
    </rPh>
    <rPh sb="13" eb="16">
      <t>シツモンヒョウ</t>
    </rPh>
    <rPh sb="21" eb="23">
      <t>ナイヨウ</t>
    </rPh>
    <rPh sb="34" eb="36">
      <t>ヒョウジ</t>
    </rPh>
    <phoneticPr fontId="2"/>
  </si>
  <si>
    <t>その項目に対するコメントが表示されます。</t>
    <rPh sb="2" eb="4">
      <t>コウモク</t>
    </rPh>
    <rPh sb="5" eb="6">
      <t>タイ</t>
    </rPh>
    <phoneticPr fontId="2"/>
  </si>
  <si>
    <t>A4 横　2ページ</t>
    <rPh sb="3" eb="4">
      <t>ヨコ</t>
    </rPh>
    <phoneticPr fontId="2"/>
  </si>
  <si>
    <t>D</t>
    <phoneticPr fontId="2"/>
  </si>
  <si>
    <t>「集計用データ」シートの使い方</t>
    <rPh sb="1" eb="3">
      <t>シュウケイ</t>
    </rPh>
    <rPh sb="3" eb="4">
      <t>ヨウ</t>
    </rPh>
    <rPh sb="12" eb="13">
      <t>ツカ</t>
    </rPh>
    <rPh sb="14" eb="15">
      <t>カタ</t>
    </rPh>
    <phoneticPr fontId="2"/>
  </si>
  <si>
    <r>
      <t>他のExcelシートにコピー・貼り付ける時は、</t>
    </r>
    <r>
      <rPr>
        <b/>
        <i/>
        <u val="double"/>
        <sz val="11"/>
        <color indexed="10"/>
        <rFont val="ＭＳ Ｐゴシック"/>
        <family val="3"/>
        <charset val="128"/>
      </rPr>
      <t>計算式が含まれているため、</t>
    </r>
    <rPh sb="0" eb="1">
      <t>ホカ</t>
    </rPh>
    <rPh sb="15" eb="16">
      <t>ハ</t>
    </rPh>
    <rPh sb="17" eb="18">
      <t>ツ</t>
    </rPh>
    <rPh sb="20" eb="21">
      <t>トキ</t>
    </rPh>
    <rPh sb="23" eb="25">
      <t>ケイサン</t>
    </rPh>
    <rPh sb="25" eb="26">
      <t>シキ</t>
    </rPh>
    <rPh sb="27" eb="28">
      <t>フク</t>
    </rPh>
    <phoneticPr fontId="2"/>
  </si>
  <si>
    <t>作成：　横浜市立市民病院　消化器外科</t>
    <rPh sb="0" eb="2">
      <t>サクセイ</t>
    </rPh>
    <rPh sb="4" eb="6">
      <t>ヨコハマ</t>
    </rPh>
    <rPh sb="6" eb="8">
      <t>シリツ</t>
    </rPh>
    <rPh sb="8" eb="12">
      <t>シミンビョウイン</t>
    </rPh>
    <rPh sb="13" eb="16">
      <t>ショウカキ</t>
    </rPh>
    <rPh sb="16" eb="18">
      <t>ゲカ</t>
    </rPh>
    <phoneticPr fontId="2"/>
  </si>
  <si>
    <t>高橋 正純 / 菅沼 雪絵</t>
    <rPh sb="0" eb="2">
      <t>タカハシ</t>
    </rPh>
    <rPh sb="3" eb="5">
      <t>マサズミ</t>
    </rPh>
    <rPh sb="8" eb="10">
      <t>スガヌマ</t>
    </rPh>
    <rPh sb="11" eb="13">
      <t>ユキエ</t>
    </rPh>
    <phoneticPr fontId="2"/>
  </si>
  <si>
    <t>生活不満度SS</t>
    <rPh sb="0" eb="2">
      <t>セイカツ</t>
    </rPh>
    <rPh sb="2" eb="5">
      <t>フマンド</t>
    </rPh>
    <phoneticPr fontId="2"/>
  </si>
  <si>
    <t>食事の質SS</t>
    <rPh sb="0" eb="2">
      <t>ショクジ</t>
    </rPh>
    <rPh sb="3" eb="4">
      <t>シツ</t>
    </rPh>
    <phoneticPr fontId="2"/>
  </si>
  <si>
    <t>30,31,32</t>
    <phoneticPr fontId="2"/>
  </si>
  <si>
    <t>←手術日(下欄)と、質問票の質問日を
　　入力してください</t>
    <rPh sb="1" eb="3">
      <t>シュジュツ</t>
    </rPh>
    <rPh sb="3" eb="4">
      <t>ビ</t>
    </rPh>
    <rPh sb="10" eb="13">
      <t>シツモンヒョウ</t>
    </rPh>
    <rPh sb="14" eb="16">
      <t>シツモン</t>
    </rPh>
    <rPh sb="16" eb="17">
      <t>ビ</t>
    </rPh>
    <phoneticPr fontId="2"/>
  </si>
  <si>
    <t>←質問票の体重欄を入力してください</t>
    <rPh sb="1" eb="4">
      <t>シツモンヒョウ</t>
    </rPh>
    <rPh sb="5" eb="7">
      <t>タイジュウ</t>
    </rPh>
    <rPh sb="7" eb="8">
      <t>ラン</t>
    </rPh>
    <rPh sb="9" eb="11">
      <t>ニュウリョク</t>
    </rPh>
    <phoneticPr fontId="2"/>
  </si>
  <si>
    <t>年齢</t>
    <rPh sb="0" eb="2">
      <t>ネンレイ</t>
    </rPh>
    <phoneticPr fontId="2"/>
  </si>
  <si>
    <t>補食必要度</t>
    <rPh sb="0" eb="2">
      <t>ホショク</t>
    </rPh>
    <rPh sb="2" eb="5">
      <t>ヒツヨウド</t>
    </rPh>
    <phoneticPr fontId="2"/>
  </si>
  <si>
    <t>cm</t>
    <phoneticPr fontId="2"/>
  </si>
  <si>
    <t>)</t>
    <phoneticPr fontId="2"/>
  </si>
  <si>
    <t>Roux-en Y</t>
    <phoneticPr fontId="2"/>
  </si>
  <si>
    <t>1/3</t>
    <phoneticPr fontId="2"/>
  </si>
  <si>
    <t>比較したい術式</t>
    <rPh sb="0" eb="2">
      <t>ヒカク</t>
    </rPh>
    <rPh sb="5" eb="7">
      <t>ジュツシキ</t>
    </rPh>
    <phoneticPr fontId="2"/>
  </si>
  <si>
    <t>PGSAS全体症状スコア</t>
    <rPh sb="5" eb="7">
      <t>ゼンタイ</t>
    </rPh>
    <rPh sb="7" eb="9">
      <t>ショウジョウ</t>
    </rPh>
    <phoneticPr fontId="2"/>
  </si>
  <si>
    <t>全体症状スコア</t>
    <rPh sb="0" eb="2">
      <t>ゼンタイ</t>
    </rPh>
    <rPh sb="2" eb="4">
      <t>ショウジョウ</t>
    </rPh>
    <phoneticPr fontId="2"/>
  </si>
  <si>
    <t>35,36,37</t>
    <phoneticPr fontId="2"/>
  </si>
  <si>
    <r>
      <t xml:space="preserve">1～25
</t>
    </r>
    <r>
      <rPr>
        <sz val="9"/>
        <color indexed="8"/>
        <rFont val="ＭＳ Ｐゴシック"/>
        <family val="3"/>
        <charset val="128"/>
      </rPr>
      <t>(21, 24を除く)</t>
    </r>
    <rPh sb="13" eb="14">
      <t>ノゾ</t>
    </rPh>
    <phoneticPr fontId="2"/>
  </si>
  <si>
    <t>パウチの場合</t>
    <rPh sb="4" eb="6">
      <t>バアイ</t>
    </rPh>
    <phoneticPr fontId="2"/>
  </si>
  <si>
    <t>パウチの場合</t>
    <rPh sb="4" eb="6">
      <t>バアイ</t>
    </rPh>
    <phoneticPr fontId="2"/>
  </si>
  <si>
    <t>間置</t>
    <rPh sb="0" eb="1">
      <t>アイダ</t>
    </rPh>
    <rPh sb="1" eb="2">
      <t>オ</t>
    </rPh>
    <phoneticPr fontId="2"/>
  </si>
  <si>
    <t>口側</t>
    <rPh sb="0" eb="1">
      <t>クチ</t>
    </rPh>
    <rPh sb="1" eb="2">
      <t>ガワ</t>
    </rPh>
    <phoneticPr fontId="2"/>
  </si>
  <si>
    <t>Y脚部</t>
    <rPh sb="1" eb="2">
      <t>アシ</t>
    </rPh>
    <rPh sb="2" eb="3">
      <t>ブ</t>
    </rPh>
    <phoneticPr fontId="2"/>
  </si>
  <si>
    <t>　作成部位</t>
    <rPh sb="1" eb="3">
      <t>サクセイ</t>
    </rPh>
    <rPh sb="3" eb="5">
      <t>ブイ</t>
    </rPh>
    <phoneticPr fontId="2"/>
  </si>
  <si>
    <t>パウチ長(</t>
    <rPh sb="3" eb="4">
      <t>チョウ</t>
    </rPh>
    <phoneticPr fontId="2"/>
  </si>
  <si>
    <t>吻合の種類と
大きさ</t>
    <rPh sb="0" eb="2">
      <t>フンゴウ</t>
    </rPh>
    <rPh sb="3" eb="5">
      <t>シュルイ</t>
    </rPh>
    <rPh sb="7" eb="8">
      <t>オオ</t>
    </rPh>
    <phoneticPr fontId="2"/>
  </si>
  <si>
    <t>(</t>
    <phoneticPr fontId="2"/>
  </si>
  <si>
    <t>)mm</t>
    <phoneticPr fontId="2"/>
  </si>
  <si>
    <t>1/5以下</t>
    <rPh sb="3" eb="5">
      <t>イカ</t>
    </rPh>
    <phoneticPr fontId="2"/>
  </si>
  <si>
    <t>1/4</t>
    <phoneticPr fontId="2"/>
  </si>
  <si>
    <t>1/2</t>
    <phoneticPr fontId="2"/>
  </si>
  <si>
    <t>2/3</t>
    <phoneticPr fontId="2"/>
  </si>
  <si>
    <t>4/5以上</t>
    <rPh sb="3" eb="5">
      <t>イジョウ</t>
    </rPh>
    <phoneticPr fontId="2"/>
  </si>
  <si>
    <t>なし</t>
    <phoneticPr fontId="2"/>
  </si>
  <si>
    <t>)cm</t>
    <phoneticPr fontId="2"/>
  </si>
  <si>
    <t>)</t>
    <phoneticPr fontId="2"/>
  </si>
  <si>
    <t>パウチ長（ｃｍ）</t>
    <rPh sb="3" eb="4">
      <t>チョウ</t>
    </rPh>
    <phoneticPr fontId="2"/>
  </si>
  <si>
    <t>吻合器の種類</t>
    <rPh sb="0" eb="3">
      <t>フンゴウキ</t>
    </rPh>
    <rPh sb="4" eb="6">
      <t>シュルイ</t>
    </rPh>
    <phoneticPr fontId="2"/>
  </si>
  <si>
    <t>吻合器の大きさ</t>
    <rPh sb="0" eb="3">
      <t>フンゴウキ</t>
    </rPh>
    <rPh sb="4" eb="5">
      <t>オオ</t>
    </rPh>
    <phoneticPr fontId="2"/>
  </si>
  <si>
    <t>胃全摘術</t>
    <rPh sb="0" eb="4">
      <t>イゼンテキジュツ</t>
    </rPh>
    <phoneticPr fontId="2"/>
  </si>
  <si>
    <t>幽門側切除(R-Y)</t>
    <rPh sb="0" eb="2">
      <t>ユウモン</t>
    </rPh>
    <rPh sb="2" eb="3">
      <t>ソク</t>
    </rPh>
    <rPh sb="3" eb="5">
      <t>セツジョ</t>
    </rPh>
    <phoneticPr fontId="2"/>
  </si>
  <si>
    <t>患者さんの得点　　　　　　　とともに、患者さんの術式の平均値(*)　　　　　　　や、</t>
    <rPh sb="19" eb="21">
      <t>カンジャ</t>
    </rPh>
    <rPh sb="24" eb="26">
      <t>ジュツシキ</t>
    </rPh>
    <rPh sb="27" eb="30">
      <t>ヘイキンチ</t>
    </rPh>
    <phoneticPr fontId="2"/>
  </si>
  <si>
    <t>PGSAS全体症状スコアとは、胃切除後障害の程度 7項目(食道逆流・腹痛・</t>
    <rPh sb="5" eb="7">
      <t>ゼンタイ</t>
    </rPh>
    <rPh sb="7" eb="9">
      <t>ショウジョウ</t>
    </rPh>
    <rPh sb="15" eb="19">
      <t>イセツジョゴ</t>
    </rPh>
    <rPh sb="19" eb="21">
      <t>ショウガイ</t>
    </rPh>
    <rPh sb="22" eb="24">
      <t>テイド</t>
    </rPh>
    <rPh sb="26" eb="28">
      <t>コウモク</t>
    </rPh>
    <rPh sb="29" eb="31">
      <t>ショクドウ</t>
    </rPh>
    <rPh sb="31" eb="33">
      <t>ギャクリュウ</t>
    </rPh>
    <rPh sb="34" eb="36">
      <t>フクツウ</t>
    </rPh>
    <phoneticPr fontId="2"/>
  </si>
  <si>
    <t>食事関連愁訴・消化不良・下痢・便秘・ダンピング症状)の平均点です。</t>
    <rPh sb="0" eb="2">
      <t>ショクジ</t>
    </rPh>
    <rPh sb="2" eb="4">
      <t>カンレン</t>
    </rPh>
    <rPh sb="4" eb="6">
      <t>シュウソ</t>
    </rPh>
    <rPh sb="7" eb="11">
      <t>ショウカフリョウ</t>
    </rPh>
    <rPh sb="12" eb="14">
      <t>ゲリ</t>
    </rPh>
    <rPh sb="15" eb="17">
      <t>ベンピ</t>
    </rPh>
    <rPh sb="23" eb="25">
      <t>ショウジョウ</t>
    </rPh>
    <rPh sb="27" eb="30">
      <t>ヘイキンテン</t>
    </rPh>
    <phoneticPr fontId="2"/>
  </si>
  <si>
    <t>比較したい術式の平均値　　　　　　　を、各種レーダーチャートに表示します。</t>
    <rPh sb="20" eb="22">
      <t>カクシュ</t>
    </rPh>
    <phoneticPr fontId="2"/>
  </si>
  <si>
    <t>選択します。すると、各レーダーチャート内に表示されます。</t>
    <rPh sb="0" eb="2">
      <t>センタク</t>
    </rPh>
    <rPh sb="10" eb="11">
      <t>カク</t>
    </rPh>
    <rPh sb="19" eb="20">
      <t>ナイ</t>
    </rPh>
    <rPh sb="21" eb="23">
      <t>ヒョウジ</t>
    </rPh>
    <phoneticPr fontId="2"/>
  </si>
  <si>
    <t>◆食道逆流について</t>
    <phoneticPr fontId="2"/>
  </si>
  <si>
    <t>2,3,5,16</t>
    <phoneticPr fontId="2"/>
  </si>
  <si>
    <t>1,4,20</t>
    <phoneticPr fontId="2"/>
  </si>
  <si>
    <t>17,18,19</t>
    <phoneticPr fontId="2"/>
  </si>
  <si>
    <t>6,7,8,9</t>
    <phoneticPr fontId="2"/>
  </si>
  <si>
    <t>11,12,14</t>
    <phoneticPr fontId="2"/>
  </si>
  <si>
    <t>10,13,15</t>
    <phoneticPr fontId="2"/>
  </si>
  <si>
    <t>22,23,25</t>
    <phoneticPr fontId="2"/>
  </si>
  <si>
    <t>35,36,37</t>
    <phoneticPr fontId="2"/>
  </si>
  <si>
    <t>◆食事関連愁訴について</t>
    <phoneticPr fontId="2"/>
  </si>
  <si>
    <t>◆下痢について</t>
    <phoneticPr fontId="2"/>
  </si>
  <si>
    <t>◆消化不良について</t>
    <phoneticPr fontId="2"/>
  </si>
  <si>
    <t>◆便秘について</t>
    <phoneticPr fontId="2"/>
  </si>
  <si>
    <t>◆ダンピング症状について</t>
    <phoneticPr fontId="2"/>
  </si>
  <si>
    <t>※ ダンピング症状とは・・・食べた物が胃から腸へ急速に流れていくことに身体がうまく適応できないために起こる、さまざまな全身またはお腹の症状</t>
    <phoneticPr fontId="2"/>
  </si>
  <si>
    <t>↓比較したい術式</t>
    <rPh sb="1" eb="3">
      <t>ヒカク</t>
    </rPh>
    <rPh sb="6" eb="8">
      <t>ジュツシキ</t>
    </rPh>
    <phoneticPr fontId="2"/>
  </si>
  <si>
    <t>幽門側胃切除</t>
    <rPh sb="0" eb="2">
      <t>ユウモン</t>
    </rPh>
    <rPh sb="2" eb="3">
      <t>ガワ</t>
    </rPh>
    <rPh sb="3" eb="4">
      <t>イ</t>
    </rPh>
    <rPh sb="4" eb="6">
      <t>セツジョ</t>
    </rPh>
    <phoneticPr fontId="2"/>
  </si>
  <si>
    <t>下部食道噴門側胃切除</t>
    <rPh sb="0" eb="4">
      <t>カブショクドウ</t>
    </rPh>
    <rPh sb="4" eb="6">
      <t>フンモン</t>
    </rPh>
    <rPh sb="6" eb="7">
      <t>ガワ</t>
    </rPh>
    <rPh sb="7" eb="10">
      <t>イセツジョ</t>
    </rPh>
    <phoneticPr fontId="2"/>
  </si>
  <si>
    <t>患者さんの術式(かそれに近いもの)↓</t>
    <rPh sb="0" eb="2">
      <t>カンジャ</t>
    </rPh>
    <rPh sb="5" eb="7">
      <t>ジュツシキ</t>
    </rPh>
    <rPh sb="12" eb="13">
      <t>チカ</t>
    </rPh>
    <phoneticPr fontId="2"/>
  </si>
  <si>
    <t>生活不満度</t>
    <rPh sb="0" eb="2">
      <t>セイカツ</t>
    </rPh>
    <rPh sb="2" eb="4">
      <t>フマン</t>
    </rPh>
    <rPh sb="4" eb="5">
      <t>ド</t>
    </rPh>
    <phoneticPr fontId="2"/>
  </si>
  <si>
    <t>生活不満度</t>
    <rPh sb="0" eb="2">
      <t>セイカツ</t>
    </rPh>
    <rPh sb="2" eb="5">
      <t>フマンド</t>
    </rPh>
    <phoneticPr fontId="2"/>
  </si>
  <si>
    <t>あなたの術式</t>
    <rPh sb="4" eb="6">
      <t>ジュツシキ</t>
    </rPh>
    <phoneticPr fontId="2"/>
  </si>
  <si>
    <t>17 PGSASつかえ感</t>
    <rPh sb="11" eb="12">
      <t>カン</t>
    </rPh>
    <phoneticPr fontId="2"/>
  </si>
  <si>
    <t>18 PGSASもたれ感</t>
    <rPh sb="11" eb="12">
      <t>カン</t>
    </rPh>
    <phoneticPr fontId="2"/>
  </si>
  <si>
    <t>19 PGSAS早期飽満感</t>
    <rPh sb="8" eb="10">
      <t>ソウキ</t>
    </rPh>
    <rPh sb="10" eb="12">
      <t>ホウマン</t>
    </rPh>
    <rPh sb="12" eb="13">
      <t>カン</t>
    </rPh>
    <phoneticPr fontId="2"/>
  </si>
  <si>
    <t>20 PGSAS下腹部痛</t>
    <rPh sb="8" eb="11">
      <t>カフクブ</t>
    </rPh>
    <rPh sb="11" eb="12">
      <t>イタ</t>
    </rPh>
    <phoneticPr fontId="2"/>
  </si>
  <si>
    <t>22 PGSAS早期ダンピング全身症状</t>
    <rPh sb="8" eb="10">
      <t>ソウキ</t>
    </rPh>
    <rPh sb="15" eb="19">
      <t>ゼンシンショウジョウ</t>
    </rPh>
    <phoneticPr fontId="2"/>
  </si>
  <si>
    <t>23 PGSAS早期ダンピング腹部症状</t>
    <rPh sb="8" eb="10">
      <t>ソウキ</t>
    </rPh>
    <rPh sb="15" eb="17">
      <t>フクブ</t>
    </rPh>
    <rPh sb="17" eb="19">
      <t>ショウジョウ</t>
    </rPh>
    <phoneticPr fontId="2"/>
  </si>
  <si>
    <t>25 PGSAS後期ダンピング症状</t>
    <rPh sb="8" eb="10">
      <t>コウキ</t>
    </rPh>
    <rPh sb="15" eb="17">
      <t>ショウジョウ</t>
    </rPh>
    <phoneticPr fontId="2"/>
  </si>
  <si>
    <t>16 PGSASにがい逆流</t>
    <rPh sb="11" eb="13">
      <t>ギャクリュウ</t>
    </rPh>
    <phoneticPr fontId="2"/>
  </si>
  <si>
    <t>ver.7a</t>
    <phoneticPr fontId="2"/>
  </si>
  <si>
    <t>7a</t>
    <phoneticPr fontId="2"/>
  </si>
  <si>
    <t>(ver.7a　SF-8除外版)</t>
    <rPh sb="12" eb="14">
      <t>ジョガイ</t>
    </rPh>
    <rPh sb="14" eb="15">
      <t>バン</t>
    </rPh>
    <phoneticPr fontId="2"/>
  </si>
  <si>
    <t>AVERAGE(質問票!$O$25,質問票!$O$26,質問票!$O$28,質問票!$O$39)</t>
    <phoneticPr fontId="2"/>
  </si>
  <si>
    <t>あなたの得点
質問票参照式</t>
    <rPh sb="4" eb="6">
      <t>トクテン</t>
    </rPh>
    <rPh sb="7" eb="10">
      <t>シツモンヒョウ</t>
    </rPh>
    <rPh sb="10" eb="12">
      <t>サンショウ</t>
    </rPh>
    <rPh sb="12" eb="13">
      <t>シキ</t>
    </rPh>
    <phoneticPr fontId="2"/>
  </si>
  <si>
    <t>AVERAGE(質問票!$O$24,質問票!$O$27,質問票!$O$43)</t>
    <phoneticPr fontId="2"/>
  </si>
  <si>
    <t>AVERAGE(質問票!$O$40:質問票!$O$42)</t>
    <phoneticPr fontId="2"/>
  </si>
  <si>
    <t>AVERAGE(質問票!$O$29:質問票!$O$32)</t>
    <phoneticPr fontId="2"/>
  </si>
  <si>
    <t>AVERAGE(質問票!$O$34:質問票!$O$35,質問票!$O$37)</t>
    <phoneticPr fontId="2"/>
  </si>
  <si>
    <t>AVERAGE(質問票!$O$33,質問票!$O$36,質問票!$O$38)</t>
    <phoneticPr fontId="2"/>
  </si>
  <si>
    <t>AVERAGE(質問票!$O$45,質問票!$O$46,質問票!$O$48)</t>
    <phoneticPr fontId="2"/>
  </si>
  <si>
    <t>質問票!O56</t>
    <phoneticPr fontId="2"/>
  </si>
  <si>
    <t>質問票!O57</t>
    <phoneticPr fontId="2"/>
  </si>
  <si>
    <t>質問票!O58</t>
    <phoneticPr fontId="2"/>
  </si>
  <si>
    <t>質問票!O59</t>
    <phoneticPr fontId="2"/>
  </si>
  <si>
    <t>質問票!O60</t>
    <phoneticPr fontId="2"/>
  </si>
  <si>
    <t>質問票!O24</t>
  </si>
  <si>
    <t>質問票!O25</t>
  </si>
  <si>
    <t>質問票!O26</t>
  </si>
  <si>
    <t>質問票!O27</t>
  </si>
  <si>
    <t>質問票!O28</t>
  </si>
  <si>
    <t>質問票!O29</t>
  </si>
  <si>
    <t>質問票!O30</t>
  </si>
  <si>
    <t>質問票!O31</t>
  </si>
  <si>
    <t>質問票!O32</t>
  </si>
  <si>
    <t>質問票!O33</t>
  </si>
  <si>
    <t>質問票!O34</t>
  </si>
  <si>
    <t>質問票!O35</t>
  </si>
  <si>
    <t>質問票!O36</t>
  </si>
  <si>
    <t>質問票!O37</t>
  </si>
  <si>
    <t>質問票!O38</t>
  </si>
  <si>
    <t>質問票!O39</t>
  </si>
  <si>
    <t>質問票!O40</t>
  </si>
  <si>
    <t>質問票!O41</t>
  </si>
  <si>
    <t>質問票!O42</t>
  </si>
  <si>
    <t>質問票!O43</t>
  </si>
  <si>
    <t>質問票!O45</t>
  </si>
  <si>
    <t>質問票!O46</t>
  </si>
  <si>
    <t>質問票!O48</t>
  </si>
  <si>
    <t>あなたの得点
ver.a参照式</t>
    <rPh sb="4" eb="6">
      <t>トクテン</t>
    </rPh>
    <rPh sb="12" eb="14">
      <t>サンショウ</t>
    </rPh>
    <rPh sb="14" eb="15">
      <t>シキ</t>
    </rPh>
    <phoneticPr fontId="2"/>
  </si>
  <si>
    <t>AVERAGE(集計用データ!AJ2,集計用データ!AK2,集計用データ!AM2,集計用データ!AX2)</t>
  </si>
  <si>
    <t>AVERAGE(集計用データ!AI2,集計用データ!AL2,集計用データ!BB2)</t>
  </si>
  <si>
    <t>AVERAGE(集計用データ!AY2:BA2)</t>
  </si>
  <si>
    <t>AVERAGE(集計用データ!AN2:AQ2)</t>
  </si>
  <si>
    <t>AVERAGE(集計用データ!AS2,集計用データ!AT2,集計用データ!AV2)</t>
  </si>
  <si>
    <t>AVERAGE(集計用データ!AR2,集計用データ!AU2,集計用データ!AW2)</t>
  </si>
  <si>
    <t>AVERAGE(集計用データ!BD2,集計用データ!BE2,集計用データ!BG2)</t>
  </si>
  <si>
    <t>集計用データ!BO2</t>
  </si>
  <si>
    <t>集計用データ!BP2</t>
  </si>
  <si>
    <t>集計用データ!BQ2</t>
  </si>
  <si>
    <t>集計用データ!BR2</t>
  </si>
  <si>
    <t>集計用データ!BS2</t>
  </si>
  <si>
    <t>集計用データ!AI2</t>
  </si>
  <si>
    <t>集計用データ!AJ2</t>
  </si>
  <si>
    <t>集計用データ!AK2</t>
  </si>
  <si>
    <t>集計用データ!AL2</t>
  </si>
  <si>
    <t>集計用データ!AM2</t>
  </si>
  <si>
    <t>集計用データ!AN2</t>
  </si>
  <si>
    <t>集計用データ!AO2</t>
  </si>
  <si>
    <t>集計用データ!AP2</t>
  </si>
  <si>
    <t>集計用データ!AQ2</t>
  </si>
  <si>
    <t>集計用データ!AR2</t>
  </si>
  <si>
    <t>集計用データ!AS2</t>
  </si>
  <si>
    <t>集計用データ!AT2</t>
  </si>
  <si>
    <t>集計用データ!AU2</t>
  </si>
  <si>
    <t>集計用データ!AV2</t>
  </si>
  <si>
    <t>集計用データ!AW2</t>
  </si>
  <si>
    <t>集計用データ!AX2</t>
  </si>
  <si>
    <t>集計用データ!AY2</t>
  </si>
  <si>
    <t>集計用データ!AZ2</t>
  </si>
  <si>
    <t>集計用データ!BA2</t>
  </si>
  <si>
    <t>集計用データ!BB2</t>
  </si>
  <si>
    <t>集計用データ!BD2</t>
  </si>
  <si>
    <t>集計用データ!BE2</t>
  </si>
  <si>
    <t>集計用データ!BG2</t>
  </si>
  <si>
    <t>A4 横　6ページ程度</t>
    <rPh sb="3" eb="4">
      <t>ヨコ</t>
    </rPh>
    <rPh sb="9" eb="11">
      <t>テイド</t>
    </rPh>
    <phoneticPr fontId="2"/>
  </si>
  <si>
    <t>(*) 「あなたの術式」＝患者さんの術式の平均値は、以下の6パターンのうち、</t>
    <rPh sb="9" eb="11">
      <t>ジュツシキ</t>
    </rPh>
    <rPh sb="13" eb="15">
      <t>カンジャ</t>
    </rPh>
    <rPh sb="18" eb="20">
      <t>ジュツシキ</t>
    </rPh>
    <rPh sb="26" eb="28">
      <t>イカ</t>
    </rPh>
    <phoneticPr fontId="2"/>
  </si>
  <si>
    <t>「比較したい術式」は、上部右側にある黄色いセルをクリックし、[▼]ボタンから術式を</t>
    <rPh sb="1" eb="3">
      <t>ヒカク</t>
    </rPh>
    <rPh sb="6" eb="8">
      <t>ジュツシキ</t>
    </rPh>
    <rPh sb="11" eb="13">
      <t>ジョウブ</t>
    </rPh>
    <rPh sb="13" eb="15">
      <t>ミギガワ</t>
    </rPh>
    <rPh sb="18" eb="20">
      <t>キイロ</t>
    </rPh>
    <rPh sb="38" eb="40">
      <t>ジュツシキ</t>
    </rPh>
    <phoneticPr fontId="2"/>
  </si>
  <si>
    <t>(参考)胃全摘</t>
    <rPh sb="1" eb="3">
      <t>サンコウ</t>
    </rPh>
    <rPh sb="4" eb="7">
      <t>イゼンテキ</t>
    </rPh>
    <phoneticPr fontId="2"/>
  </si>
  <si>
    <t>質問21)の[全身の症状が現れることがあった]に○をつけた方へ
過去１ヵ月間のうち、それらの全身の症状を合わせまとめてどのくらい困りましたか？</t>
    <rPh sb="0" eb="2">
      <t>シツモン</t>
    </rPh>
    <rPh sb="7" eb="9">
      <t>ゼンシン</t>
    </rPh>
    <rPh sb="10" eb="12">
      <t>ショウジョウ</t>
    </rPh>
    <rPh sb="13" eb="14">
      <t>アラワ</t>
    </rPh>
    <rPh sb="29" eb="30">
      <t>カタ</t>
    </rPh>
    <rPh sb="46" eb="48">
      <t>ゼンシン</t>
    </rPh>
    <rPh sb="49" eb="51">
      <t>ショウジョウ</t>
    </rPh>
    <rPh sb="52" eb="53">
      <t>ア</t>
    </rPh>
    <rPh sb="64" eb="65">
      <t>コマ</t>
    </rPh>
    <phoneticPr fontId="2"/>
  </si>
  <si>
    <t>質問21)の[お腹の症状が現れることがあった]に○をつけた方へ
過去１ヵ月間のうち、それらのお腹の症状を合わせまとめてどのくらい困りましたか？</t>
    <rPh sb="0" eb="2">
      <t>シツモン</t>
    </rPh>
    <rPh sb="8" eb="9">
      <t>ナカ</t>
    </rPh>
    <rPh sb="10" eb="12">
      <t>ショウジョウ</t>
    </rPh>
    <rPh sb="13" eb="14">
      <t>アラワ</t>
    </rPh>
    <rPh sb="29" eb="30">
      <t>カタ</t>
    </rPh>
    <rPh sb="47" eb="48">
      <t>ナカ</t>
    </rPh>
    <rPh sb="49" eb="51">
      <t>ショウジョウ</t>
    </rPh>
    <rPh sb="52" eb="53">
      <t>ア</t>
    </rPh>
    <rPh sb="64" eb="65">
      <t>コマ</t>
    </rPh>
    <phoneticPr fontId="2"/>
  </si>
  <si>
    <t>質問24)の[全身の症状が現れることがあった]に○をつけた方へ
過去１ヵ月間のうち、それらの全身の症状を合わせまとめてどのくらい困りましたか？</t>
    <rPh sb="0" eb="2">
      <t>シツモン</t>
    </rPh>
    <rPh sb="7" eb="9">
      <t>ゼンシン</t>
    </rPh>
    <rPh sb="10" eb="12">
      <t>ショウジョウ</t>
    </rPh>
    <rPh sb="13" eb="14">
      <t>アラワ</t>
    </rPh>
    <rPh sb="29" eb="30">
      <t>カタ</t>
    </rPh>
    <rPh sb="46" eb="48">
      <t>ゼンシン</t>
    </rPh>
    <rPh sb="49" eb="51">
      <t>ショウジョウ</t>
    </rPh>
    <rPh sb="52" eb="53">
      <t>ア</t>
    </rPh>
    <rPh sb="64" eb="65">
      <t>コマ</t>
    </rPh>
    <phoneticPr fontId="2"/>
  </si>
  <si>
    <t>2015年3月　ver.7a(SF-8除外版)</t>
    <rPh sb="4" eb="5">
      <t>ネン</t>
    </rPh>
    <rPh sb="6" eb="7">
      <t>ガツ</t>
    </rPh>
    <rPh sb="19" eb="21">
      <t>ジョガイ</t>
    </rPh>
    <rPh sb="21" eb="22">
      <t>バン</t>
    </rPh>
    <phoneticPr fontId="2"/>
  </si>
  <si>
    <t>食道逆流SS</t>
    <rPh sb="0" eb="4">
      <t>ショクドウギャクリュウ</t>
    </rPh>
    <phoneticPr fontId="2"/>
  </si>
  <si>
    <t>腹痛SS</t>
    <rPh sb="0" eb="2">
      <t>フクツウ</t>
    </rPh>
    <phoneticPr fontId="2"/>
  </si>
  <si>
    <t>食事関連愁訴SS</t>
    <rPh sb="0" eb="2">
      <t>ショクジ</t>
    </rPh>
    <rPh sb="2" eb="4">
      <t>カンレン</t>
    </rPh>
    <rPh sb="4" eb="6">
      <t>シュウソ</t>
    </rPh>
    <phoneticPr fontId="2"/>
  </si>
  <si>
    <t>消化不良SS</t>
    <rPh sb="0" eb="4">
      <t>ショウカフリョウ</t>
    </rPh>
    <phoneticPr fontId="2"/>
  </si>
  <si>
    <t>下痢SS</t>
    <rPh sb="0" eb="2">
      <t>ゲリ</t>
    </rPh>
    <phoneticPr fontId="2"/>
  </si>
  <si>
    <t>便秘SS</t>
    <rPh sb="0" eb="2">
      <t>ベンピ</t>
    </rPh>
    <phoneticPr fontId="2"/>
  </si>
  <si>
    <t>質問票とその結果を示すグラフ等が、下記の各Excelシートに分かれて構成されています。</t>
    <rPh sb="6" eb="8">
      <t>ケッカ</t>
    </rPh>
    <rPh sb="9" eb="10">
      <t>シメ</t>
    </rPh>
    <rPh sb="14" eb="15">
      <t>ナド</t>
    </rPh>
    <rPh sb="17" eb="19">
      <t>カキ</t>
    </rPh>
    <rPh sb="20" eb="21">
      <t>カク</t>
    </rPh>
    <rPh sb="30" eb="31">
      <t>ワ</t>
    </rPh>
    <rPh sb="34" eb="36">
      <t>コウセイ</t>
    </rPh>
    <phoneticPr fontId="2"/>
  </si>
  <si>
    <t>シート</t>
    <phoneticPr fontId="2"/>
  </si>
  <si>
    <t>A. 患者基本情報</t>
    <rPh sb="3" eb="5">
      <t>カンジャ</t>
    </rPh>
    <rPh sb="5" eb="7">
      <t>キホン</t>
    </rPh>
    <rPh sb="7" eb="9">
      <t>ジョウホウ</t>
    </rPh>
    <phoneticPr fontId="2"/>
  </si>
  <si>
    <t>B. [質問票」</t>
    <rPh sb="4" eb="6">
      <t>シツモン</t>
    </rPh>
    <rPh sb="6" eb="7">
      <t>ヒョウ</t>
    </rPh>
    <phoneticPr fontId="2"/>
  </si>
  <si>
    <t>C. グラフ：　7点表示でその得点の通り表示されます。</t>
    <rPh sb="9" eb="10">
      <t>テン</t>
    </rPh>
    <rPh sb="10" eb="12">
      <t>ヒョウジ</t>
    </rPh>
    <rPh sb="15" eb="17">
      <t>トクテン</t>
    </rPh>
    <rPh sb="18" eb="19">
      <t>トオ</t>
    </rPh>
    <rPh sb="20" eb="22">
      <t>ヒョウジ</t>
    </rPh>
    <phoneticPr fontId="2"/>
  </si>
  <si>
    <t>D. グラフ（目盛5）：　5点表示で得点の差が少ない場合はよりその差が分かりやすくなります。</t>
    <rPh sb="7" eb="9">
      <t>メモリ</t>
    </rPh>
    <rPh sb="14" eb="15">
      <t>テン</t>
    </rPh>
    <rPh sb="15" eb="17">
      <t>ヒョウジ</t>
    </rPh>
    <rPh sb="18" eb="20">
      <t>トクテン</t>
    </rPh>
    <rPh sb="21" eb="22">
      <t>サ</t>
    </rPh>
    <rPh sb="23" eb="24">
      <t>スク</t>
    </rPh>
    <rPh sb="26" eb="28">
      <t>バアイ</t>
    </rPh>
    <rPh sb="33" eb="34">
      <t>サ</t>
    </rPh>
    <rPh sb="35" eb="36">
      <t>ワ</t>
    </rPh>
    <phoneticPr fontId="2"/>
  </si>
  <si>
    <t>F. 使い方</t>
    <rPh sb="3" eb="4">
      <t>ツカ</t>
    </rPh>
    <rPh sb="5" eb="6">
      <t>カタ</t>
    </rPh>
    <phoneticPr fontId="2"/>
  </si>
  <si>
    <t>これを数値のみコピーすることでエクセルの驟雨系ができます。</t>
    <phoneticPr fontId="2"/>
  </si>
  <si>
    <t>E.　集計用データ：　入力された質問票の回答得点とその下位尺度等が一列に表示され、</t>
    <rPh sb="3" eb="6">
      <t>シュウケイヨウ</t>
    </rPh>
    <rPh sb="11" eb="13">
      <t>ニュウリョク</t>
    </rPh>
    <rPh sb="16" eb="18">
      <t>シツモン</t>
    </rPh>
    <rPh sb="18" eb="19">
      <t>ヒョウ</t>
    </rPh>
    <rPh sb="20" eb="22">
      <t>カイトウ</t>
    </rPh>
    <rPh sb="22" eb="24">
      <t>トクテン</t>
    </rPh>
    <rPh sb="27" eb="29">
      <t>カイ</t>
    </rPh>
    <rPh sb="29" eb="31">
      <t>シャクド</t>
    </rPh>
    <rPh sb="31" eb="32">
      <t>トウ</t>
    </rPh>
    <rPh sb="33" eb="35">
      <t>イチレツ</t>
    </rPh>
    <rPh sb="36" eb="38">
      <t>ヒョウジ</t>
    </rPh>
    <phoneticPr fontId="2"/>
  </si>
  <si>
    <r>
      <t>"胃切除後障害の程度"チャートでは、</t>
    </r>
    <r>
      <rPr>
        <u/>
        <sz val="11"/>
        <color theme="1"/>
        <rFont val="ＭＳ Ｐゴシック"/>
        <family val="3"/>
        <charset val="128"/>
        <scheme val="minor"/>
      </rPr>
      <t>得点が３点以上</t>
    </r>
    <r>
      <rPr>
        <sz val="11"/>
        <color theme="1"/>
        <rFont val="ＭＳ Ｐゴシック"/>
        <family val="3"/>
        <charset val="128"/>
        <scheme val="minor"/>
      </rPr>
      <t>の場合、</t>
    </r>
    <rPh sb="1" eb="5">
      <t>イセツジョゴ</t>
    </rPh>
    <rPh sb="5" eb="7">
      <t>ショウガイ</t>
    </rPh>
    <rPh sb="8" eb="10">
      <t>テイド</t>
    </rPh>
    <phoneticPr fontId="2"/>
  </si>
  <si>
    <r>
      <t>必要に応じて印刷します。</t>
    </r>
    <r>
      <rPr>
        <u/>
        <sz val="11"/>
        <color theme="1"/>
        <rFont val="ＭＳ Ｐゴシック"/>
        <family val="3"/>
        <charset val="128"/>
        <scheme val="minor"/>
      </rPr>
      <t>グラフ部分のみ</t>
    </r>
    <r>
      <rPr>
        <sz val="11"/>
        <color theme="1"/>
        <rFont val="ＭＳ Ｐゴシック"/>
        <family val="3"/>
        <charset val="128"/>
        <scheme val="minor"/>
      </rPr>
      <t>、印刷されます。</t>
    </r>
    <rPh sb="0" eb="2">
      <t>ヒツヨウ</t>
    </rPh>
    <rPh sb="3" eb="4">
      <t>オウ</t>
    </rPh>
    <rPh sb="6" eb="8">
      <t>インサツ</t>
    </rPh>
    <rPh sb="15" eb="17">
      <t>ブブン</t>
    </rPh>
    <rPh sb="20" eb="22">
      <t>インサツ</t>
    </rPh>
    <phoneticPr fontId="2"/>
  </si>
  <si>
    <r>
      <t>近い術式のものが</t>
    </r>
    <r>
      <rPr>
        <u/>
        <sz val="11"/>
        <color theme="1"/>
        <rFont val="ＭＳ Ｐゴシック"/>
        <family val="3"/>
        <charset val="128"/>
        <scheme val="minor"/>
      </rPr>
      <t>自動表示</t>
    </r>
    <r>
      <rPr>
        <sz val="11"/>
        <color theme="1"/>
        <rFont val="ＭＳ Ｐゴシック"/>
        <family val="3"/>
        <charset val="128"/>
        <scheme val="minor"/>
      </rPr>
      <t>されます。</t>
    </r>
    <rPh sb="8" eb="10">
      <t>ジドウ</t>
    </rPh>
    <phoneticPr fontId="2"/>
  </si>
  <si>
    <t>局所切除</t>
    <rPh sb="0" eb="2">
      <t>キョクショ</t>
    </rPh>
    <rPh sb="2" eb="4">
      <t>セツジョ</t>
    </rPh>
    <phoneticPr fontId="2"/>
  </si>
  <si>
    <t>食後30分前後に、次のような症状が現れましたか？当てはまるものの番号に○をつけてください（いくつ○をつけてもけっこうです）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</si>
</sst>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0_ "/>
    <numFmt numFmtId="179" formatCode="yyyy/m/d;@"/>
    <numFmt numFmtId="180" formatCode="0.000_ "/>
  </numFmts>
  <fonts count="2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9"/>
      <color indexed="8"/>
      <name val="ＭＳ Ｐゴシック"/>
      <family val="3"/>
      <charset val="128"/>
    </font>
    <font>
      <b/>
      <sz val="9"/>
      <color indexed="8"/>
      <name val="ＭＳ Ｐゴシック"/>
      <family val="3"/>
      <charset val="128"/>
    </font>
    <font>
      <sz val="9"/>
      <color indexed="48"/>
      <name val="ＭＳ Ｐゴシック"/>
      <family val="3"/>
      <charset val="128"/>
    </font>
    <font>
      <sz val="11"/>
      <color indexed="48"/>
      <name val="ＭＳ Ｐゴシック"/>
      <family val="3"/>
      <charset val="128"/>
    </font>
    <font>
      <b/>
      <sz val="9"/>
      <name val="ＭＳ Ｐゴシック"/>
      <family val="3"/>
      <charset val="128"/>
    </font>
    <font>
      <b/>
      <sz val="9"/>
      <color indexed="10"/>
      <name val="ＭＳ Ｐゴシック"/>
      <family val="3"/>
      <charset val="128"/>
    </font>
    <font>
      <u/>
      <sz val="11"/>
      <color indexed="8"/>
      <name val="ＭＳ Ｐゴシック"/>
      <family val="3"/>
      <charset val="128"/>
    </font>
    <font>
      <sz val="8"/>
      <color indexed="55"/>
      <name val="ＭＳ Ｐゴシック"/>
      <family val="3"/>
      <charset val="128"/>
    </font>
    <font>
      <sz val="11"/>
      <name val="ＭＳ Ｐゴシック"/>
      <family val="3"/>
      <charset val="128"/>
    </font>
    <font>
      <sz val="8"/>
      <color indexed="8"/>
      <name val="ＭＳ Ｐゴシック"/>
      <family val="3"/>
      <charset val="128"/>
    </font>
    <font>
      <sz val="9"/>
      <color indexed="81"/>
      <name val="ＭＳ Ｐゴシック"/>
      <family val="3"/>
      <charset val="128"/>
    </font>
    <font>
      <sz val="18"/>
      <color indexed="8"/>
      <name val="ＭＳ Ｐゴシック"/>
      <family val="3"/>
      <charset val="128"/>
    </font>
    <font>
      <b/>
      <i/>
      <u val="double"/>
      <sz val="11"/>
      <color indexed="10"/>
      <name val="ＭＳ Ｐゴシック"/>
      <family val="3"/>
      <charset val="128"/>
    </font>
    <font>
      <sz val="9"/>
      <color indexed="10"/>
      <name val="ＭＳ Ｐゴシック"/>
      <family val="3"/>
      <charset val="128"/>
    </font>
    <font>
      <sz val="14"/>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sz val="9"/>
      <color rgb="FF000000"/>
      <name val="MS UI Gothic"/>
      <family val="3"/>
      <charset val="128"/>
    </font>
    <font>
      <u/>
      <sz val="11"/>
      <color theme="1"/>
      <name val="ＭＳ Ｐゴシック"/>
      <family val="3"/>
      <charset val="128"/>
      <scheme val="mino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216">
    <xf numFmtId="0" fontId="0" fillId="0" borderId="0" xfId="0">
      <alignment vertical="center"/>
    </xf>
    <xf numFmtId="0" fontId="0" fillId="0" borderId="0" xfId="0" applyAlignment="1">
      <alignment vertical="center" wrapText="1"/>
    </xf>
    <xf numFmtId="0" fontId="5" fillId="0" borderId="0" xfId="0" applyFont="1">
      <alignment vertical="center"/>
    </xf>
    <xf numFmtId="0" fontId="5" fillId="0" borderId="0" xfId="0" applyFont="1" applyAlignment="1">
      <alignment vertical="center" wrapText="1"/>
    </xf>
    <xf numFmtId="0" fontId="5" fillId="0" borderId="1" xfId="0" applyFont="1" applyBorder="1">
      <alignment vertical="center"/>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2" xfId="0" applyFont="1" applyFill="1" applyBorder="1" applyAlignment="1">
      <alignment horizontal="center" vertical="center"/>
    </xf>
    <xf numFmtId="0" fontId="1" fillId="0" borderId="0" xfId="0" applyFont="1">
      <alignment vertical="center"/>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6" fillId="3" borderId="3" xfId="0" applyFont="1" applyFill="1" applyBorder="1">
      <alignment vertical="center"/>
    </xf>
    <xf numFmtId="0" fontId="5" fillId="3" borderId="3" xfId="0" applyFont="1" applyFill="1" applyBorder="1" applyAlignment="1">
      <alignment horizontal="left" vertical="center" wrapText="1"/>
    </xf>
    <xf numFmtId="0" fontId="6" fillId="4" borderId="1" xfId="0" applyFont="1" applyFill="1" applyBorder="1">
      <alignment vertical="center"/>
    </xf>
    <xf numFmtId="0" fontId="6" fillId="4" borderId="1" xfId="0" applyFont="1" applyFill="1" applyBorder="1" applyAlignment="1">
      <alignment vertical="center" wrapText="1"/>
    </xf>
    <xf numFmtId="0" fontId="5" fillId="0" borderId="0" xfId="0" applyFont="1" applyAlignment="1">
      <alignment vertical="center" textRotation="255"/>
    </xf>
    <xf numFmtId="14" fontId="0" fillId="0" borderId="0" xfId="0" applyNumberFormat="1">
      <alignment vertical="center"/>
    </xf>
    <xf numFmtId="0" fontId="0" fillId="0" borderId="0" xfId="0" applyNumberFormat="1">
      <alignment vertical="center"/>
    </xf>
    <xf numFmtId="0" fontId="7" fillId="0" borderId="0" xfId="0" applyFont="1">
      <alignment vertical="center"/>
    </xf>
    <xf numFmtId="0" fontId="8" fillId="0" borderId="0" xfId="0" applyFont="1">
      <alignment vertical="center"/>
    </xf>
    <xf numFmtId="178" fontId="5" fillId="0" borderId="1" xfId="0" applyNumberFormat="1" applyFont="1" applyBorder="1">
      <alignment vertical="center"/>
    </xf>
    <xf numFmtId="0" fontId="8" fillId="0" borderId="0" xfId="0" applyFont="1" applyAlignment="1">
      <alignment vertical="center" wrapText="1"/>
    </xf>
    <xf numFmtId="0" fontId="8" fillId="0" borderId="0" xfId="0" applyFont="1" applyAlignment="1">
      <alignment vertical="center"/>
    </xf>
    <xf numFmtId="179" fontId="1" fillId="5" borderId="0" xfId="0" applyNumberFormat="1" applyFont="1" applyFill="1" applyAlignment="1" applyProtection="1">
      <alignment horizontal="left" vertical="center"/>
      <protection locked="0"/>
    </xf>
    <xf numFmtId="0" fontId="5" fillId="3" borderId="3" xfId="0" applyFont="1" applyFill="1" applyBorder="1" applyProtection="1">
      <alignment vertical="center"/>
      <protection locked="0"/>
    </xf>
    <xf numFmtId="0" fontId="0" fillId="3" borderId="0" xfId="0" applyFill="1">
      <alignment vertical="center"/>
    </xf>
    <xf numFmtId="0" fontId="5" fillId="5" borderId="2"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14" fontId="5" fillId="5" borderId="2" xfId="0" applyNumberFormat="1" applyFont="1" applyFill="1" applyBorder="1" applyAlignment="1" applyProtection="1">
      <alignment horizontal="left" vertical="center" wrapText="1"/>
      <protection locked="0"/>
    </xf>
    <xf numFmtId="0" fontId="5" fillId="5" borderId="2" xfId="0" applyFont="1" applyFill="1" applyBorder="1" applyProtection="1">
      <alignment vertical="center"/>
      <protection locked="0"/>
    </xf>
    <xf numFmtId="0" fontId="5" fillId="5" borderId="1" xfId="0" applyFont="1" applyFill="1" applyBorder="1" applyAlignment="1" applyProtection="1">
      <alignment vertical="center" wrapText="1"/>
      <protection locked="0"/>
    </xf>
    <xf numFmtId="14" fontId="5" fillId="5" borderId="2" xfId="0" applyNumberFormat="1" applyFont="1" applyFill="1" applyBorder="1" applyProtection="1">
      <alignment vertical="center"/>
      <protection locked="0"/>
    </xf>
    <xf numFmtId="0" fontId="5" fillId="5" borderId="5" xfId="0" applyFont="1" applyFill="1" applyBorder="1" applyProtection="1">
      <alignment vertical="center"/>
      <protection locked="0"/>
    </xf>
    <xf numFmtId="0" fontId="0" fillId="5" borderId="2" xfId="0" applyFill="1" applyBorder="1" applyProtection="1">
      <alignment vertical="center"/>
      <protection locked="0"/>
    </xf>
    <xf numFmtId="0" fontId="7" fillId="0" borderId="0" xfId="0" applyFont="1" applyProtection="1">
      <alignment vertical="center"/>
      <protection locked="0" hidden="1"/>
    </xf>
    <xf numFmtId="0" fontId="8" fillId="0" borderId="0" xfId="0" applyFont="1" applyProtection="1">
      <alignment vertical="center"/>
      <protection locked="0" hidden="1"/>
    </xf>
    <xf numFmtId="56" fontId="7" fillId="0" borderId="0" xfId="0" quotePrefix="1" applyNumberFormat="1" applyFont="1" applyProtection="1">
      <alignment vertical="center"/>
      <protection locked="0" hidden="1"/>
    </xf>
    <xf numFmtId="0" fontId="7" fillId="0" borderId="0" xfId="0" quotePrefix="1" applyFont="1" applyProtection="1">
      <alignment vertical="center"/>
      <protection locked="0" hidden="1"/>
    </xf>
    <xf numFmtId="0" fontId="5" fillId="3" borderId="0" xfId="0" applyFont="1" applyFill="1">
      <alignment vertical="center"/>
    </xf>
    <xf numFmtId="0" fontId="5" fillId="3" borderId="3" xfId="0" applyFont="1" applyFill="1" applyBorder="1" applyProtection="1">
      <alignment vertical="center"/>
    </xf>
    <xf numFmtId="0" fontId="5" fillId="3" borderId="4" xfId="0" applyFont="1" applyFill="1" applyBorder="1" applyProtection="1">
      <alignment vertical="center"/>
    </xf>
    <xf numFmtId="0" fontId="5" fillId="3" borderId="0" xfId="0" applyFont="1" applyFill="1" applyProtection="1">
      <alignment vertical="center"/>
      <protection locked="0" hidden="1"/>
    </xf>
    <xf numFmtId="0" fontId="5" fillId="3" borderId="0" xfId="0" applyFont="1" applyFill="1" applyAlignment="1">
      <alignment vertical="center" wrapText="1"/>
    </xf>
    <xf numFmtId="0" fontId="0" fillId="3" borderId="2" xfId="0" applyFill="1" applyBorder="1" applyProtection="1">
      <alignment vertical="center"/>
    </xf>
    <xf numFmtId="0" fontId="0" fillId="3" borderId="3" xfId="0" applyFill="1" applyBorder="1" applyProtection="1">
      <alignment vertical="center"/>
    </xf>
    <xf numFmtId="0" fontId="7" fillId="3" borderId="0" xfId="0" applyFont="1" applyFill="1" applyProtection="1">
      <alignment vertical="center"/>
      <protection locked="0" hidden="1"/>
    </xf>
    <xf numFmtId="0" fontId="5" fillId="3" borderId="2" xfId="0" applyFont="1" applyFill="1" applyBorder="1" applyProtection="1">
      <alignment vertical="center"/>
    </xf>
    <xf numFmtId="0" fontId="0" fillId="3" borderId="4" xfId="0" applyFill="1" applyBorder="1" applyProtection="1">
      <alignment vertical="center"/>
    </xf>
    <xf numFmtId="0" fontId="8" fillId="3" borderId="0" xfId="0" applyFont="1" applyFill="1" applyProtection="1">
      <alignment vertical="center"/>
      <protection locked="0" hidden="1"/>
    </xf>
    <xf numFmtId="0" fontId="5" fillId="3" borderId="6" xfId="0" applyFont="1" applyFill="1" applyBorder="1" applyProtection="1">
      <alignment vertical="center"/>
    </xf>
    <xf numFmtId="0" fontId="5" fillId="3" borderId="7" xfId="0" applyFont="1" applyFill="1" applyBorder="1" applyProtection="1">
      <alignment vertical="center"/>
    </xf>
    <xf numFmtId="0" fontId="5" fillId="3" borderId="8" xfId="0" applyFont="1" applyFill="1" applyBorder="1" applyProtection="1">
      <alignment vertical="center"/>
    </xf>
    <xf numFmtId="0" fontId="5" fillId="3" borderId="9" xfId="0" applyFont="1" applyFill="1" applyBorder="1" applyProtection="1">
      <alignment vertical="center"/>
    </xf>
    <xf numFmtId="0" fontId="5" fillId="3" borderId="5" xfId="0" applyFont="1" applyFill="1" applyBorder="1" applyProtection="1">
      <alignment vertical="center"/>
    </xf>
    <xf numFmtId="0" fontId="5" fillId="3" borderId="10" xfId="0" applyFont="1" applyFill="1" applyBorder="1" applyProtection="1">
      <alignment vertical="center"/>
    </xf>
    <xf numFmtId="56" fontId="5" fillId="3" borderId="3" xfId="0" quotePrefix="1" applyNumberFormat="1" applyFont="1" applyFill="1" applyBorder="1" applyProtection="1">
      <alignment vertical="center"/>
    </xf>
    <xf numFmtId="0" fontId="5" fillId="3" borderId="3" xfId="0" quotePrefix="1" applyFont="1" applyFill="1" applyBorder="1" applyProtection="1">
      <alignment vertical="center"/>
    </xf>
    <xf numFmtId="0" fontId="0" fillId="3" borderId="0" xfId="0" applyFill="1" applyProtection="1">
      <alignment vertical="center"/>
      <protection locked="0" hidden="1"/>
    </xf>
    <xf numFmtId="0" fontId="1" fillId="5" borderId="5" xfId="0" applyFont="1" applyFill="1" applyBorder="1" applyProtection="1">
      <alignment vertical="center"/>
      <protection locked="0"/>
    </xf>
    <xf numFmtId="0" fontId="1" fillId="3" borderId="0" xfId="0" applyFont="1" applyFill="1" applyBorder="1">
      <alignment vertical="center"/>
    </xf>
    <xf numFmtId="0" fontId="1" fillId="3" borderId="0" xfId="0" applyFont="1" applyFill="1" applyAlignment="1">
      <alignment vertical="center" wrapText="1"/>
    </xf>
    <xf numFmtId="0" fontId="1" fillId="3" borderId="0" xfId="0" applyFont="1" applyFill="1">
      <alignment vertical="center"/>
    </xf>
    <xf numFmtId="0" fontId="5" fillId="3" borderId="0" xfId="0" applyNumberFormat="1" applyFont="1" applyFill="1" applyAlignment="1">
      <alignment vertical="center" wrapText="1"/>
    </xf>
    <xf numFmtId="0" fontId="0" fillId="3" borderId="5" xfId="0" applyFill="1" applyBorder="1">
      <alignment vertical="center"/>
    </xf>
    <xf numFmtId="0" fontId="0" fillId="3" borderId="0" xfId="0" applyFill="1" applyAlignment="1">
      <alignment vertical="center" wrapText="1"/>
    </xf>
    <xf numFmtId="0" fontId="0" fillId="3" borderId="0" xfId="0" applyFill="1" applyAlignment="1">
      <alignment vertical="top" wrapText="1"/>
    </xf>
    <xf numFmtId="0" fontId="0" fillId="0" borderId="0" xfId="0" applyProtection="1">
      <alignment vertical="center"/>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8" fillId="0" borderId="0" xfId="0" quotePrefix="1" applyFont="1" applyAlignment="1" applyProtection="1">
      <alignment vertical="center"/>
      <protection locked="0"/>
    </xf>
    <xf numFmtId="0" fontId="5" fillId="3" borderId="0" xfId="0" applyFont="1" applyFill="1" applyAlignment="1">
      <alignment vertical="top"/>
    </xf>
    <xf numFmtId="0" fontId="4" fillId="0" borderId="0" xfId="0" applyFont="1">
      <alignment vertical="center"/>
    </xf>
    <xf numFmtId="0" fontId="0" fillId="3" borderId="0" xfId="0" applyFill="1" applyAlignment="1">
      <alignment vertical="center"/>
    </xf>
    <xf numFmtId="0" fontId="0" fillId="3" borderId="0" xfId="0" applyFill="1" applyAlignment="1">
      <alignment vertical="top"/>
    </xf>
    <xf numFmtId="0" fontId="0" fillId="2" borderId="1" xfId="0" applyFill="1" applyBorder="1" applyAlignment="1" applyProtection="1">
      <alignment horizontal="center" vertical="center" shrinkToFit="1"/>
    </xf>
    <xf numFmtId="0" fontId="0" fillId="0" borderId="1" xfId="0" applyBorder="1" applyProtection="1">
      <alignment vertical="center"/>
    </xf>
    <xf numFmtId="0" fontId="0" fillId="0" borderId="0" xfId="0" applyProtection="1">
      <alignment vertical="center"/>
    </xf>
    <xf numFmtId="0" fontId="11" fillId="0" borderId="0" xfId="0" applyFont="1">
      <alignment vertical="center"/>
    </xf>
    <xf numFmtId="0" fontId="0" fillId="0" borderId="1" xfId="0" applyBorder="1">
      <alignment vertical="center"/>
    </xf>
    <xf numFmtId="0" fontId="5" fillId="3" borderId="2" xfId="0" applyFont="1" applyFill="1" applyBorder="1" applyAlignment="1" applyProtection="1">
      <alignment horizontal="left" vertical="center" wrapText="1"/>
    </xf>
    <xf numFmtId="0" fontId="6" fillId="3" borderId="3" xfId="0" applyFont="1" applyFill="1" applyBorder="1" applyProtection="1">
      <alignment vertical="center"/>
    </xf>
    <xf numFmtId="0" fontId="6" fillId="4" borderId="1" xfId="0" applyFont="1" applyFill="1" applyBorder="1" applyAlignment="1" applyProtection="1">
      <alignment vertical="center" wrapText="1"/>
    </xf>
    <xf numFmtId="178" fontId="5" fillId="0" borderId="1" xfId="0" applyNumberFormat="1" applyFont="1" applyBorder="1" applyProtection="1">
      <alignment vertical="center"/>
    </xf>
    <xf numFmtId="177" fontId="5" fillId="3" borderId="3" xfId="0" applyNumberFormat="1"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0" borderId="4" xfId="0" applyFont="1" applyBorder="1" applyAlignment="1" applyProtection="1">
      <alignment horizontal="right" vertical="center"/>
    </xf>
    <xf numFmtId="0" fontId="0" fillId="0" borderId="0" xfId="0" applyFill="1" applyBorder="1" applyAlignment="1" applyProtection="1">
      <alignment vertical="center"/>
      <protection locked="0"/>
    </xf>
    <xf numFmtId="0" fontId="0" fillId="0" borderId="0" xfId="0" applyFill="1">
      <alignment vertical="center"/>
    </xf>
    <xf numFmtId="0" fontId="5" fillId="3" borderId="0" xfId="0" applyFont="1" applyFill="1" applyAlignment="1">
      <alignment vertical="center"/>
    </xf>
    <xf numFmtId="0" fontId="1" fillId="0" borderId="0" xfId="0" applyFont="1" applyAlignment="1">
      <alignment vertical="center" wrapText="1"/>
    </xf>
    <xf numFmtId="0" fontId="5" fillId="3" borderId="5" xfId="0" applyFont="1" applyFill="1" applyBorder="1" applyAlignment="1" applyProtection="1">
      <alignment horizontal="right" vertical="center"/>
    </xf>
    <xf numFmtId="0" fontId="5" fillId="3" borderId="3" xfId="0" applyFont="1" applyFill="1" applyBorder="1" applyAlignment="1" applyProtection="1">
      <alignment horizontal="right" vertical="center"/>
    </xf>
    <xf numFmtId="0" fontId="0" fillId="3" borderId="6" xfId="0" applyFill="1" applyBorder="1" applyProtection="1">
      <alignment vertical="center"/>
    </xf>
    <xf numFmtId="0" fontId="0" fillId="3" borderId="7" xfId="0" applyFill="1" applyBorder="1" applyProtection="1">
      <alignment vertical="center"/>
    </xf>
    <xf numFmtId="0" fontId="0" fillId="3" borderId="7" xfId="0" applyFill="1" applyBorder="1" applyAlignment="1" applyProtection="1">
      <alignment horizontal="right" vertical="center"/>
    </xf>
    <xf numFmtId="0" fontId="0" fillId="3" borderId="8" xfId="0" applyFill="1" applyBorder="1" applyAlignment="1" applyProtection="1"/>
    <xf numFmtId="0" fontId="0" fillId="3" borderId="9" xfId="0" applyFill="1" applyBorder="1" applyProtection="1">
      <alignment vertical="center"/>
    </xf>
    <xf numFmtId="0" fontId="0" fillId="3" borderId="5" xfId="0" applyFill="1" applyBorder="1" applyProtection="1">
      <alignment vertical="center"/>
    </xf>
    <xf numFmtId="0" fontId="0" fillId="3" borderId="5" xfId="0" applyFill="1" applyBorder="1" applyAlignment="1" applyProtection="1">
      <alignment horizontal="right" vertical="center"/>
    </xf>
    <xf numFmtId="0" fontId="0" fillId="3" borderId="10" xfId="0" applyFill="1" applyBorder="1" applyAlignment="1" applyProtection="1">
      <alignment vertical="center"/>
    </xf>
    <xf numFmtId="0" fontId="12" fillId="3" borderId="0" xfId="0" applyFont="1" applyFill="1">
      <alignment vertical="center"/>
    </xf>
    <xf numFmtId="0" fontId="12" fillId="3" borderId="3" xfId="0" applyFont="1" applyFill="1" applyBorder="1" applyProtection="1">
      <alignment vertical="center"/>
    </xf>
    <xf numFmtId="0" fontId="6" fillId="4" borderId="1" xfId="0" applyFont="1" applyFill="1" applyBorder="1" applyProtection="1">
      <alignment vertical="center"/>
    </xf>
    <xf numFmtId="0" fontId="6" fillId="4" borderId="11" xfId="0" applyFont="1" applyFill="1" applyBorder="1" applyProtection="1">
      <alignment vertical="center"/>
    </xf>
    <xf numFmtId="0" fontId="6" fillId="4" borderId="12" xfId="0" applyFont="1" applyFill="1" applyBorder="1" applyProtection="1">
      <alignment vertical="center"/>
    </xf>
    <xf numFmtId="0" fontId="6" fillId="4" borderId="1" xfId="0" applyFont="1" applyFill="1" applyBorder="1" applyAlignment="1" applyProtection="1">
      <alignment vertical="top"/>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9" fillId="4" borderId="11" xfId="0" applyFont="1" applyFill="1" applyBorder="1" applyProtection="1">
      <alignment vertical="center"/>
    </xf>
    <xf numFmtId="0" fontId="10" fillId="4" borderId="12" xfId="0" applyFont="1" applyFill="1" applyBorder="1" applyProtection="1">
      <alignment vertical="center"/>
    </xf>
    <xf numFmtId="0" fontId="9" fillId="4" borderId="1" xfId="0" applyFont="1" applyFill="1" applyBorder="1" applyAlignment="1" applyProtection="1">
      <alignment vertical="top"/>
    </xf>
    <xf numFmtId="0" fontId="5" fillId="0" borderId="2" xfId="0" applyFont="1" applyFill="1" applyBorder="1" applyProtection="1">
      <alignment vertical="center"/>
    </xf>
    <xf numFmtId="0" fontId="5" fillId="5" borderId="3" xfId="0" applyFont="1" applyFill="1" applyBorder="1" applyProtection="1">
      <alignment vertical="center"/>
      <protection locked="0"/>
    </xf>
    <xf numFmtId="0" fontId="0" fillId="5" borderId="5" xfId="0" applyFill="1" applyBorder="1" applyProtection="1">
      <alignment vertical="center"/>
      <protection locked="0"/>
    </xf>
    <xf numFmtId="0" fontId="13" fillId="0" borderId="1" xfId="0" applyFont="1" applyBorder="1" applyProtection="1">
      <alignment vertical="center"/>
    </xf>
    <xf numFmtId="0" fontId="13" fillId="0" borderId="0" xfId="0" applyFont="1" applyProtection="1">
      <alignment vertical="center"/>
    </xf>
    <xf numFmtId="0" fontId="13" fillId="2" borderId="1" xfId="0" applyFont="1" applyFill="1" applyBorder="1" applyAlignment="1" applyProtection="1">
      <alignment horizontal="center" vertical="center" shrinkToFit="1"/>
    </xf>
    <xf numFmtId="0" fontId="13" fillId="0" borderId="0" xfId="0" applyFont="1" applyProtection="1">
      <alignment vertical="center"/>
      <protection locked="0"/>
    </xf>
    <xf numFmtId="0" fontId="0" fillId="2" borderId="1" xfId="0" applyFill="1" applyBorder="1" applyAlignment="1" applyProtection="1">
      <alignment horizontal="center" vertical="center" wrapText="1" shrinkToFit="1"/>
    </xf>
    <xf numFmtId="0" fontId="11"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16" fillId="0" borderId="0" xfId="0" applyFont="1">
      <alignment vertical="center"/>
    </xf>
    <xf numFmtId="0" fontId="0" fillId="5" borderId="2" xfId="0" applyFill="1" applyBorder="1">
      <alignment vertical="center"/>
    </xf>
    <xf numFmtId="0" fontId="0" fillId="3" borderId="2" xfId="0" applyFill="1" applyBorder="1">
      <alignment vertical="center"/>
    </xf>
    <xf numFmtId="0" fontId="17" fillId="0" borderId="0" xfId="0" applyFont="1">
      <alignment vertical="center"/>
    </xf>
    <xf numFmtId="0" fontId="1" fillId="6" borderId="0" xfId="0" applyFont="1" applyFill="1">
      <alignment vertical="center"/>
    </xf>
    <xf numFmtId="180" fontId="0" fillId="0" borderId="0" xfId="0" applyNumberFormat="1">
      <alignment vertical="center"/>
    </xf>
    <xf numFmtId="0" fontId="0" fillId="0" borderId="1" xfId="0" applyFill="1" applyBorder="1">
      <alignment vertical="center"/>
    </xf>
    <xf numFmtId="0" fontId="0" fillId="7" borderId="1" xfId="0" applyFill="1" applyBorder="1" applyAlignment="1" applyProtection="1">
      <alignment vertical="center" wrapText="1"/>
      <protection locked="0"/>
    </xf>
    <xf numFmtId="0" fontId="7" fillId="0" borderId="0" xfId="0" applyFont="1" applyAlignment="1"/>
    <xf numFmtId="0" fontId="18" fillId="0" borderId="0" xfId="0" applyFont="1">
      <alignment vertical="center"/>
    </xf>
    <xf numFmtId="0" fontId="8" fillId="0" borderId="0" xfId="0" applyFont="1" applyAlignment="1" applyProtection="1">
      <alignment horizontal="right" vertical="center"/>
      <protection locked="0" hidden="1"/>
    </xf>
    <xf numFmtId="0" fontId="7" fillId="0" borderId="0" xfId="0" applyFont="1" applyProtection="1">
      <alignment vertical="center"/>
      <protection locked="0"/>
    </xf>
    <xf numFmtId="0" fontId="5" fillId="3" borderId="0" xfId="0" applyFont="1" applyFill="1" applyProtection="1">
      <alignment vertical="center"/>
      <protection locked="0"/>
    </xf>
    <xf numFmtId="0" fontId="6" fillId="3" borderId="9" xfId="0" applyFont="1" applyFill="1" applyBorder="1" applyProtection="1">
      <alignment vertical="center"/>
    </xf>
    <xf numFmtId="0" fontId="9" fillId="4" borderId="1" xfId="0" applyFont="1" applyFill="1" applyBorder="1" applyAlignment="1" applyProtection="1">
      <alignment vertical="top" wrapText="1"/>
    </xf>
    <xf numFmtId="0" fontId="5" fillId="3" borderId="3" xfId="0" applyFont="1" applyFill="1" applyBorder="1" applyAlignment="1" applyProtection="1">
      <alignment horizontal="right" vertical="center"/>
      <protection locked="0"/>
    </xf>
    <xf numFmtId="0" fontId="5" fillId="3" borderId="10" xfId="0" applyFont="1" applyFill="1" applyBorder="1" applyAlignment="1" applyProtection="1">
      <alignment vertical="center"/>
    </xf>
    <xf numFmtId="0" fontId="0" fillId="5" borderId="5" xfId="0" applyFill="1" applyBorder="1" applyAlignment="1" applyProtection="1">
      <alignment vertical="center" shrinkToFit="1"/>
      <protection locked="0"/>
    </xf>
    <xf numFmtId="0" fontId="20" fillId="3" borderId="0" xfId="0" applyFont="1" applyFill="1">
      <alignment vertical="center"/>
    </xf>
    <xf numFmtId="0" fontId="1" fillId="5" borderId="3" xfId="0" applyFont="1" applyFill="1" applyBorder="1" applyProtection="1">
      <alignment vertical="center"/>
      <protection locked="0"/>
    </xf>
    <xf numFmtId="0" fontId="14" fillId="0" borderId="0" xfId="0" applyFont="1" applyAlignment="1" applyProtection="1">
      <alignment horizontal="right" vertical="center"/>
    </xf>
    <xf numFmtId="0" fontId="0" fillId="0" borderId="0" xfId="0" applyAlignment="1" applyProtection="1">
      <alignment vertical="center" wrapText="1"/>
    </xf>
    <xf numFmtId="0" fontId="5" fillId="0" borderId="0" xfId="0" applyFont="1" applyProtection="1">
      <alignment vertical="center"/>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1" xfId="0" applyBorder="1" applyAlignment="1" applyProtection="1">
      <alignment vertical="center" wrapText="1"/>
    </xf>
    <xf numFmtId="180" fontId="0" fillId="0" borderId="1" xfId="0" applyNumberFormat="1" applyBorder="1" applyProtection="1">
      <alignment vertical="center"/>
    </xf>
    <xf numFmtId="0" fontId="0" fillId="0" borderId="0" xfId="0" applyFill="1" applyBorder="1" applyProtection="1">
      <alignment vertical="center"/>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shrinkToFit="1"/>
    </xf>
    <xf numFmtId="0" fontId="0" fillId="2" borderId="1" xfId="0" applyFill="1" applyBorder="1" applyProtection="1">
      <alignment vertical="center"/>
    </xf>
    <xf numFmtId="176" fontId="0" fillId="0" borderId="1" xfId="0" applyNumberFormat="1" applyFill="1" applyBorder="1" applyProtection="1">
      <alignment vertical="center"/>
    </xf>
    <xf numFmtId="176" fontId="21" fillId="0" borderId="1" xfId="1" applyNumberFormat="1" applyFont="1" applyBorder="1" applyProtection="1">
      <alignment vertical="center"/>
    </xf>
    <xf numFmtId="176" fontId="13" fillId="0" borderId="1" xfId="0" applyNumberFormat="1" applyFont="1" applyFill="1" applyBorder="1" applyProtection="1">
      <alignment vertical="center"/>
    </xf>
    <xf numFmtId="0" fontId="0" fillId="0" borderId="0" xfId="0" applyBorder="1" applyProtection="1">
      <alignment vertical="center"/>
    </xf>
    <xf numFmtId="176" fontId="0" fillId="0" borderId="0" xfId="0" applyNumberFormat="1" applyBorder="1" applyProtection="1">
      <alignment vertical="center"/>
    </xf>
    <xf numFmtId="0" fontId="0" fillId="0" borderId="0" xfId="0" applyAlignment="1" applyProtection="1">
      <alignment horizontal="right" vertical="center"/>
    </xf>
    <xf numFmtId="9" fontId="0" fillId="0" borderId="0" xfId="0" applyNumberFormat="1" applyBorder="1" applyProtection="1">
      <alignment vertical="center"/>
    </xf>
    <xf numFmtId="0" fontId="5" fillId="0" borderId="0" xfId="0" applyFont="1" applyFill="1" applyBorder="1" applyAlignment="1" applyProtection="1">
      <alignment horizontal="right" vertical="center"/>
    </xf>
    <xf numFmtId="176" fontId="1" fillId="0" borderId="1" xfId="1" applyNumberFormat="1" applyFont="1" applyBorder="1" applyProtection="1">
      <alignment vertical="center"/>
    </xf>
    <xf numFmtId="0" fontId="5" fillId="0" borderId="1" xfId="0" applyFont="1" applyBorder="1" applyAlignment="1">
      <alignment vertical="center" textRotation="255"/>
    </xf>
    <xf numFmtId="0" fontId="0" fillId="0" borderId="4" xfId="0" applyBorder="1" applyProtection="1">
      <alignment vertical="center"/>
    </xf>
    <xf numFmtId="0" fontId="0" fillId="2" borderId="11" xfId="0" applyFill="1" applyBorder="1" applyAlignment="1" applyProtection="1">
      <alignment horizontal="center" vertical="center"/>
    </xf>
    <xf numFmtId="0" fontId="5" fillId="0" borderId="1" xfId="0" applyFont="1" applyFill="1" applyBorder="1">
      <alignment vertical="center"/>
    </xf>
    <xf numFmtId="0" fontId="7" fillId="0" borderId="0" xfId="0" applyFont="1" applyFill="1" applyProtection="1">
      <alignment vertical="center"/>
      <protection locked="0" hidden="1"/>
    </xf>
    <xf numFmtId="0" fontId="5" fillId="0" borderId="0" xfId="0" applyFont="1" applyFill="1">
      <alignment vertical="center"/>
    </xf>
    <xf numFmtId="0" fontId="5" fillId="10" borderId="1" xfId="0" applyFont="1" applyFill="1" applyBorder="1" applyAlignment="1">
      <alignment horizontal="center" vertical="center"/>
    </xf>
    <xf numFmtId="0" fontId="5" fillId="10" borderId="1" xfId="0" applyNumberFormat="1" applyFont="1" applyFill="1" applyBorder="1" applyAlignment="1">
      <alignment vertical="center" wrapText="1"/>
    </xf>
    <xf numFmtId="0" fontId="5" fillId="10" borderId="2" xfId="0" applyFont="1" applyFill="1" applyBorder="1">
      <alignment vertical="center"/>
    </xf>
    <xf numFmtId="0" fontId="5" fillId="10" borderId="3" xfId="0" applyFont="1" applyFill="1" applyBorder="1">
      <alignment vertical="center"/>
    </xf>
    <xf numFmtId="0" fontId="5" fillId="10" borderId="4" xfId="0" applyFont="1" applyFill="1" applyBorder="1">
      <alignment vertical="center"/>
    </xf>
    <xf numFmtId="0" fontId="5" fillId="10" borderId="1" xfId="0" applyFont="1" applyFill="1" applyBorder="1">
      <alignment vertical="center"/>
    </xf>
    <xf numFmtId="0" fontId="5" fillId="10" borderId="1" xfId="0" applyFont="1" applyFill="1" applyBorder="1" applyAlignment="1">
      <alignment vertical="center" wrapText="1"/>
    </xf>
    <xf numFmtId="0" fontId="7" fillId="10" borderId="0" xfId="0" applyFont="1" applyFill="1" applyProtection="1">
      <alignment vertical="center"/>
      <protection locked="0" hidden="1"/>
    </xf>
    <xf numFmtId="0" fontId="5" fillId="10" borderId="0" xfId="0" applyFont="1" applyFill="1">
      <alignment vertical="center"/>
    </xf>
    <xf numFmtId="0" fontId="13" fillId="0" borderId="0" xfId="0" applyFont="1">
      <alignment vertical="center"/>
    </xf>
    <xf numFmtId="0" fontId="12" fillId="3" borderId="13" xfId="0" applyFont="1" applyFill="1" applyBorder="1" applyAlignment="1">
      <alignment horizontal="left" vertical="center" wrapText="1"/>
    </xf>
    <xf numFmtId="0" fontId="12" fillId="3" borderId="0" xfId="0" applyFont="1" applyFill="1" applyAlignment="1">
      <alignment horizontal="left" vertical="center" wrapText="1"/>
    </xf>
    <xf numFmtId="0" fontId="5" fillId="5" borderId="3" xfId="0" applyFont="1" applyFill="1" applyBorder="1" applyAlignment="1" applyProtection="1">
      <alignment horizontal="left" vertical="center" shrinkToFit="1"/>
      <protection locked="0"/>
    </xf>
    <xf numFmtId="0" fontId="5" fillId="5" borderId="3" xfId="0" applyFont="1" applyFill="1" applyBorder="1" applyAlignment="1" applyProtection="1">
      <alignment horizontal="left" vertical="center"/>
      <protection locked="0"/>
    </xf>
    <xf numFmtId="0" fontId="0" fillId="3" borderId="0" xfId="0" applyFill="1" applyAlignment="1">
      <alignment horizontal="left" vertical="top" wrapText="1"/>
    </xf>
    <xf numFmtId="0" fontId="0" fillId="3" borderId="0" xfId="0" applyFill="1" applyAlignment="1">
      <alignment horizontal="left" vertical="center" wrapText="1"/>
    </xf>
    <xf numFmtId="0" fontId="19" fillId="9" borderId="2" xfId="0" applyFont="1" applyFill="1" applyBorder="1" applyAlignment="1" applyProtection="1">
      <alignment horizontal="center" vertical="center" shrinkToFit="1"/>
      <protection locked="0"/>
    </xf>
    <xf numFmtId="0" fontId="19" fillId="9" borderId="4" xfId="0" applyFont="1" applyFill="1" applyBorder="1" applyAlignment="1" applyProtection="1">
      <alignment horizontal="center" vertical="center" shrinkToFit="1"/>
      <protection locked="0"/>
    </xf>
    <xf numFmtId="0" fontId="13" fillId="9"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pplyProtection="1">
      <alignment horizontal="left" vertical="center" wrapText="1"/>
      <protection locked="0"/>
    </xf>
    <xf numFmtId="0" fontId="13" fillId="8" borderId="1" xfId="0" applyFont="1" applyFill="1" applyBorder="1" applyAlignment="1">
      <alignment horizontal="center" vertical="center"/>
    </xf>
    <xf numFmtId="0" fontId="19" fillId="8" borderId="2" xfId="0" applyFont="1" applyFill="1" applyBorder="1" applyAlignment="1">
      <alignment horizontal="center" vertical="center" shrinkToFit="1"/>
    </xf>
    <xf numFmtId="0" fontId="19" fillId="8" borderId="4" xfId="0" applyFont="1"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sng" strike="noStrike" baseline="0">
                <a:solidFill>
                  <a:srgbClr val="000000"/>
                </a:solidFill>
                <a:latin typeface="ＭＳ Ｐゴシック"/>
                <a:ea typeface="ＭＳ Ｐゴシック"/>
                <a:cs typeface="ＭＳ Ｐゴシック"/>
              </a:defRPr>
            </a:pPr>
            <a:r>
              <a:rPr lang="ja-JP" altLang="en-US"/>
              <a:t>胃切除後障害の程度</a:t>
            </a:r>
          </a:p>
        </c:rich>
      </c:tx>
      <c:layout>
        <c:manualLayout>
          <c:xMode val="edge"/>
          <c:yMode val="edge"/>
          <c:x val="3.896103896103896E-2"/>
          <c:y val="4.3956043956043959E-2"/>
        </c:manualLayout>
      </c:layout>
      <c:overlay val="0"/>
      <c:spPr>
        <a:noFill/>
        <a:ln w="25400">
          <a:noFill/>
        </a:ln>
      </c:spPr>
    </c:title>
    <c:autoTitleDeleted val="0"/>
    <c:plotArea>
      <c:layout>
        <c:manualLayout>
          <c:layoutTarget val="inner"/>
          <c:xMode val="edge"/>
          <c:yMode val="edge"/>
          <c:x val="0.21861518071728878"/>
          <c:y val="0.15750972094537311"/>
          <c:w val="0.47402697601075489"/>
          <c:h val="0.80220067179155141"/>
        </c:manualLayout>
      </c:layout>
      <c:radarChart>
        <c:radarStyle val="marker"/>
        <c:varyColors val="0"/>
        <c:ser>
          <c:idx val="0"/>
          <c:order val="0"/>
          <c:tx>
            <c:strRef>
              <c:f>グラフ!$D$85</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グラフ!$D$86:$D$92</c:f>
              <c:numCache>
                <c:formatCode>0.000_ </c:formatCode>
                <c:ptCount val="7"/>
                <c:pt idx="0">
                  <c:v>1</c:v>
                </c:pt>
                <c:pt idx="1">
                  <c:v>1</c:v>
                </c:pt>
                <c:pt idx="2">
                  <c:v>1</c:v>
                </c:pt>
                <c:pt idx="3">
                  <c:v>1</c:v>
                </c:pt>
                <c:pt idx="4">
                  <c:v>1</c:v>
                </c:pt>
                <c:pt idx="5">
                  <c:v>1</c:v>
                </c:pt>
                <c:pt idx="6">
                  <c:v>1</c:v>
                </c:pt>
              </c:numCache>
            </c:numRef>
          </c:val>
        </c:ser>
        <c:ser>
          <c:idx val="2"/>
          <c:order val="1"/>
          <c:tx>
            <c:strRef>
              <c:f>グラフ!$E$85</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グラフ!$E$86:$E$92</c:f>
              <c:numCache>
                <c:formatCode>General</c:formatCode>
                <c:ptCount val="7"/>
                <c:pt idx="0">
                  <c:v>#N/A</c:v>
                </c:pt>
                <c:pt idx="1">
                  <c:v>#N/A</c:v>
                </c:pt>
                <c:pt idx="2">
                  <c:v>#N/A</c:v>
                </c:pt>
                <c:pt idx="3">
                  <c:v>#N/A</c:v>
                </c:pt>
                <c:pt idx="4">
                  <c:v>#N/A</c:v>
                </c:pt>
                <c:pt idx="5">
                  <c:v>#N/A</c:v>
                </c:pt>
                <c:pt idx="6">
                  <c:v>#N/A</c:v>
                </c:pt>
              </c:numCache>
            </c:numRef>
          </c:val>
        </c:ser>
        <c:ser>
          <c:idx val="1"/>
          <c:order val="2"/>
          <c:tx>
            <c:strRef>
              <c:f>グラフ!$F$85</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グラフ!$F$86:$F$92</c:f>
              <c:numCache>
                <c:formatCode>General</c:formatCode>
                <c:ptCount val="7"/>
                <c:pt idx="0">
                  <c:v>#N/A</c:v>
                </c:pt>
                <c:pt idx="1">
                  <c:v>#N/A</c:v>
                </c:pt>
                <c:pt idx="2">
                  <c:v>#N/A</c:v>
                </c:pt>
                <c:pt idx="3">
                  <c:v>#N/A</c:v>
                </c:pt>
                <c:pt idx="4">
                  <c:v>#N/A</c:v>
                </c:pt>
                <c:pt idx="5">
                  <c:v>#N/A</c:v>
                </c:pt>
                <c:pt idx="6">
                  <c:v>#N/A</c:v>
                </c:pt>
              </c:numCache>
            </c:numRef>
          </c:val>
        </c:ser>
        <c:dLbls>
          <c:showLegendKey val="0"/>
          <c:showVal val="0"/>
          <c:showCatName val="0"/>
          <c:showSerName val="0"/>
          <c:showPercent val="0"/>
          <c:showBubbleSize val="0"/>
        </c:dLbls>
        <c:axId val="114889728"/>
        <c:axId val="146318464"/>
      </c:radarChart>
      <c:catAx>
        <c:axId val="1148897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6318464"/>
        <c:crosses val="autoZero"/>
        <c:auto val="0"/>
        <c:lblAlgn val="ctr"/>
        <c:lblOffset val="100"/>
        <c:noMultiLvlLbl val="0"/>
      </c:catAx>
      <c:valAx>
        <c:axId val="146318464"/>
        <c:scaling>
          <c:orientation val="minMax"/>
          <c:max val="7"/>
          <c:min val="0"/>
        </c:scaling>
        <c:delete val="0"/>
        <c:axPos val="l"/>
        <c:majorGridlines>
          <c:spPr>
            <a:ln w="3175">
              <a:solidFill>
                <a:srgbClr val="000000"/>
              </a:solidFill>
              <a:prstDash val="solid"/>
            </a:ln>
          </c:spPr>
        </c:majorGridlines>
        <c:numFmt formatCode="0_ "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4889728"/>
        <c:crosses val="autoZero"/>
        <c:crossBetween val="between"/>
        <c:majorUnit val="1"/>
        <c:minorUnit val="1"/>
      </c:valAx>
      <c:spPr>
        <a:noFill/>
        <a:ln w="25400">
          <a:noFill/>
        </a:ln>
      </c:spPr>
    </c:plotArea>
    <c:legend>
      <c:legendPos val="r"/>
      <c:layout>
        <c:manualLayout>
          <c:xMode val="edge"/>
          <c:yMode val="edge"/>
          <c:x val="0.625542489007056"/>
          <c:y val="1.8315018315018316E-2"/>
          <c:w val="0.36147254320482669"/>
          <c:h val="0.194139963273821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0" i="0" u="sng" strike="noStrike" baseline="0">
                <a:solidFill>
                  <a:srgbClr val="000000"/>
                </a:solidFill>
                <a:latin typeface="ＭＳ Ｐゴシック"/>
                <a:ea typeface="ＭＳ Ｐゴシック"/>
              </a:rPr>
              <a:t>術後</a:t>
            </a:r>
            <a:r>
              <a:rPr lang="en-US" altLang="ja-JP" sz="1200" b="0" i="0" u="sng" strike="noStrike" baseline="0">
                <a:solidFill>
                  <a:srgbClr val="000000"/>
                </a:solidFill>
                <a:latin typeface="ＭＳ Ｐゴシック"/>
                <a:ea typeface="ＭＳ Ｐゴシック"/>
              </a:rPr>
              <a:t>1</a:t>
            </a:r>
            <a:r>
              <a:rPr lang="ja-JP" altLang="en-US" sz="1200" b="0" i="0" u="sng" strike="noStrike" baseline="0">
                <a:solidFill>
                  <a:srgbClr val="000000"/>
                </a:solidFill>
                <a:latin typeface="ＭＳ Ｐゴシック"/>
                <a:ea typeface="ＭＳ Ｐゴシック"/>
              </a:rPr>
              <a:t>年の体重変化</a:t>
            </a:r>
          </a:p>
        </c:rich>
      </c:tx>
      <c:layout>
        <c:manualLayout>
          <c:xMode val="edge"/>
          <c:yMode val="edge"/>
          <c:x val="3.4623217922606926E-2"/>
          <c:y val="4.6012269938650305E-2"/>
        </c:manualLayout>
      </c:layout>
      <c:overlay val="0"/>
      <c:spPr>
        <a:noFill/>
        <a:ln w="25400">
          <a:noFill/>
        </a:ln>
      </c:spPr>
    </c:title>
    <c:autoTitleDeleted val="0"/>
    <c:plotArea>
      <c:layout>
        <c:manualLayout>
          <c:layoutTarget val="inner"/>
          <c:xMode val="edge"/>
          <c:yMode val="edge"/>
          <c:x val="0.16089613034623218"/>
          <c:y val="0.16564417177914109"/>
          <c:w val="0.78818737270875761"/>
          <c:h val="0.776073619631901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'グラフ(目盛5)'!$C$129:$F$129</c:f>
              <c:strCache>
                <c:ptCount val="4"/>
                <c:pt idx="0">
                  <c:v>(参考)胃全摘</c:v>
                </c:pt>
                <c:pt idx="1">
                  <c:v>あなたと同じ術式</c:v>
                </c:pt>
                <c:pt idx="2">
                  <c:v>さん 術後1年</c:v>
                </c:pt>
                <c:pt idx="3">
                  <c:v>さん 現在</c:v>
                </c:pt>
              </c:strCache>
            </c:strRef>
          </c:cat>
          <c:val>
            <c:numRef>
              <c:f>'グラフ(目盛5)'!$C$130:$F$130</c:f>
              <c:numCache>
                <c:formatCode>0.0%</c:formatCode>
                <c:ptCount val="4"/>
                <c:pt idx="0">
                  <c:v>-0.13800000000000001</c:v>
                </c:pt>
                <c:pt idx="1">
                  <c:v>#N/A</c:v>
                </c:pt>
                <c:pt idx="2">
                  <c:v>0</c:v>
                </c:pt>
                <c:pt idx="3">
                  <c:v>0</c:v>
                </c:pt>
              </c:numCache>
            </c:numRef>
          </c:val>
        </c:ser>
        <c:dLbls>
          <c:showLegendKey val="0"/>
          <c:showVal val="0"/>
          <c:showCatName val="0"/>
          <c:showSerName val="0"/>
          <c:showPercent val="0"/>
          <c:showBubbleSize val="0"/>
        </c:dLbls>
        <c:gapWidth val="150"/>
        <c:axId val="131153408"/>
        <c:axId val="148178048"/>
      </c:barChart>
      <c:catAx>
        <c:axId val="13115340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78048"/>
        <c:crosses val="autoZero"/>
        <c:auto val="1"/>
        <c:lblAlgn val="ctr"/>
        <c:lblOffset val="100"/>
        <c:tickLblSkip val="1"/>
        <c:tickMarkSkip val="1"/>
        <c:noMultiLvlLbl val="0"/>
      </c:catAx>
      <c:valAx>
        <c:axId val="148178048"/>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534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sng" strike="noStrike" baseline="0">
                <a:solidFill>
                  <a:srgbClr val="000000"/>
                </a:solidFill>
                <a:latin typeface="ＭＳ Ｐゴシック"/>
                <a:ea typeface="ＭＳ Ｐゴシック"/>
                <a:cs typeface="ＭＳ Ｐゴシック"/>
              </a:defRPr>
            </a:pPr>
            <a:r>
              <a:rPr lang="ja-JP" altLang="en-US"/>
              <a:t>生活不満度</a:t>
            </a:r>
          </a:p>
        </c:rich>
      </c:tx>
      <c:layout>
        <c:manualLayout>
          <c:xMode val="edge"/>
          <c:yMode val="edge"/>
          <c:x val="2.8513238289205704E-2"/>
          <c:y val="5.2307692307692305E-2"/>
        </c:manualLayout>
      </c:layout>
      <c:overlay val="0"/>
      <c:spPr>
        <a:noFill/>
        <a:ln w="25400">
          <a:noFill/>
        </a:ln>
      </c:spPr>
    </c:title>
    <c:autoTitleDeleted val="0"/>
    <c:plotArea>
      <c:layout>
        <c:manualLayout>
          <c:layoutTarget val="inner"/>
          <c:xMode val="edge"/>
          <c:yMode val="edge"/>
          <c:x val="0.20773930753564154"/>
          <c:y val="0.21846186667948719"/>
          <c:w val="0.46028513238289204"/>
          <c:h val="0.69538566013470571"/>
        </c:manualLayout>
      </c:layout>
      <c:radarChart>
        <c:radarStyle val="marker"/>
        <c:varyColors val="0"/>
        <c:ser>
          <c:idx val="0"/>
          <c:order val="0"/>
          <c:tx>
            <c:strRef>
              <c:f>グラフ!$D$94</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グラフ!$C$95:$C$99</c:f>
              <c:strCache>
                <c:ptCount val="5"/>
                <c:pt idx="0">
                  <c:v>補食必要度</c:v>
                </c:pt>
                <c:pt idx="1">
                  <c:v>仕事状況</c:v>
                </c:pt>
                <c:pt idx="2">
                  <c:v>症状不満度</c:v>
                </c:pt>
                <c:pt idx="3">
                  <c:v>食事不満度</c:v>
                </c:pt>
                <c:pt idx="4">
                  <c:v>仕事不満度</c:v>
                </c:pt>
              </c:strCache>
            </c:strRef>
          </c:cat>
          <c:val>
            <c:numRef>
              <c:f>グラフ!$D$95:$D$99</c:f>
              <c:numCache>
                <c:formatCode>General</c:formatCode>
                <c:ptCount val="5"/>
                <c:pt idx="0">
                  <c:v>1</c:v>
                </c:pt>
                <c:pt idx="1">
                  <c:v>1</c:v>
                </c:pt>
                <c:pt idx="2">
                  <c:v>1</c:v>
                </c:pt>
                <c:pt idx="3">
                  <c:v>1</c:v>
                </c:pt>
                <c:pt idx="4">
                  <c:v>1</c:v>
                </c:pt>
              </c:numCache>
            </c:numRef>
          </c:val>
        </c:ser>
        <c:ser>
          <c:idx val="2"/>
          <c:order val="1"/>
          <c:tx>
            <c:strRef>
              <c:f>グラフ!$E$94</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グラフ!$C$95:$C$99</c:f>
              <c:strCache>
                <c:ptCount val="5"/>
                <c:pt idx="0">
                  <c:v>補食必要度</c:v>
                </c:pt>
                <c:pt idx="1">
                  <c:v>仕事状況</c:v>
                </c:pt>
                <c:pt idx="2">
                  <c:v>症状不満度</c:v>
                </c:pt>
                <c:pt idx="3">
                  <c:v>食事不満度</c:v>
                </c:pt>
                <c:pt idx="4">
                  <c:v>仕事不満度</c:v>
                </c:pt>
              </c:strCache>
            </c:strRef>
          </c:cat>
          <c:val>
            <c:numRef>
              <c:f>グラフ!$E$95:$E$99</c:f>
              <c:numCache>
                <c:formatCode>General</c:formatCode>
                <c:ptCount val="5"/>
                <c:pt idx="0">
                  <c:v>#N/A</c:v>
                </c:pt>
                <c:pt idx="1">
                  <c:v>#N/A</c:v>
                </c:pt>
                <c:pt idx="2">
                  <c:v>#N/A</c:v>
                </c:pt>
                <c:pt idx="3">
                  <c:v>#N/A</c:v>
                </c:pt>
                <c:pt idx="4">
                  <c:v>#N/A</c:v>
                </c:pt>
              </c:numCache>
            </c:numRef>
          </c:val>
        </c:ser>
        <c:ser>
          <c:idx val="1"/>
          <c:order val="2"/>
          <c:tx>
            <c:strRef>
              <c:f>グラフ!$F$94</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グラフ!$F$95:$F$99</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axId val="114892288"/>
        <c:axId val="146320768"/>
      </c:radarChart>
      <c:catAx>
        <c:axId val="1148922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6320768"/>
        <c:crosses val="autoZero"/>
        <c:auto val="0"/>
        <c:lblAlgn val="ctr"/>
        <c:lblOffset val="100"/>
        <c:noMultiLvlLbl val="0"/>
      </c:catAx>
      <c:valAx>
        <c:axId val="146320768"/>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14892288"/>
        <c:crosses val="autoZero"/>
        <c:crossBetween val="between"/>
        <c:majorUnit val="1"/>
      </c:valAx>
      <c:spPr>
        <a:noFill/>
        <a:ln w="25400">
          <a:noFill/>
        </a:ln>
      </c:spPr>
    </c:plotArea>
    <c:legend>
      <c:legendPos val="r"/>
      <c:layout>
        <c:manualLayout>
          <c:xMode val="edge"/>
          <c:yMode val="edge"/>
          <c:x val="0.64562118126272916"/>
          <c:y val="1.5384615384615385E-2"/>
          <c:w val="0.34419551934826886"/>
          <c:h val="0.175384938421158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GSRS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3076923076923075E-2"/>
        </c:manualLayout>
      </c:layout>
      <c:overlay val="0"/>
      <c:spPr>
        <a:noFill/>
        <a:ln w="25400">
          <a:noFill/>
        </a:ln>
      </c:spPr>
    </c:title>
    <c:autoTitleDeleted val="0"/>
    <c:plotArea>
      <c:layout>
        <c:manualLayout>
          <c:layoutTarget val="inner"/>
          <c:xMode val="edge"/>
          <c:yMode val="edge"/>
          <c:x val="0.18126272912423624"/>
          <c:y val="0.13846174648699894"/>
          <c:w val="0.55193482688391038"/>
          <c:h val="0.83384740662170465"/>
        </c:manualLayout>
      </c:layout>
      <c:radarChart>
        <c:radarStyle val="marker"/>
        <c:varyColors val="0"/>
        <c:ser>
          <c:idx val="0"/>
          <c:order val="0"/>
          <c:tx>
            <c:strRef>
              <c:f>グラフ!$D$101</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グラフ!$D$102:$D$116</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ser>
          <c:idx val="2"/>
          <c:order val="1"/>
          <c:tx>
            <c:strRef>
              <c:f>グラフ!$E$101</c:f>
              <c:strCache>
                <c:ptCount val="1"/>
                <c:pt idx="0">
                  <c:v>あなたと同じ術式</c:v>
                </c:pt>
              </c:strCache>
            </c:strRef>
          </c:tx>
          <c:spPr>
            <a:ln w="25400">
              <a:solidFill>
                <a:srgbClr val="0000FF"/>
              </a:solidFill>
              <a:prstDash val="solid"/>
            </a:ln>
          </c:spPr>
          <c:marker>
            <c:symbol val="square"/>
            <c:size val="5"/>
            <c:spPr>
              <a:solidFill>
                <a:srgbClr val="0000FF"/>
              </a:solidFill>
              <a:ln>
                <a:solidFill>
                  <a:srgbClr val="0000FF"/>
                </a:solidFill>
                <a:prstDash val="solid"/>
              </a:ln>
            </c:spPr>
          </c:marker>
          <c:cat>
            <c:strRef>
              <c:f>グラフ!$C$102:$C$116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グラフ!$E$102:$E$116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ser>
          <c:idx val="1"/>
          <c:order val="2"/>
          <c:tx>
            <c:strRef>
              <c:f>グラフ!$F$101</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グラフ!$F$102:$F$116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dLbls>
          <c:showLegendKey val="0"/>
          <c:showVal val="0"/>
          <c:showCatName val="0"/>
          <c:showSerName val="0"/>
          <c:showPercent val="0"/>
          <c:showBubbleSize val="0"/>
        </c:dLbls>
        <c:axId val="128651264"/>
        <c:axId val="146323648"/>
      </c:radarChart>
      <c:catAx>
        <c:axId val="1286512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6323648"/>
        <c:crosses val="autoZero"/>
        <c:auto val="0"/>
        <c:lblAlgn val="ctr"/>
        <c:lblOffset val="100"/>
        <c:noMultiLvlLbl val="0"/>
      </c:catAx>
      <c:valAx>
        <c:axId val="146323648"/>
        <c:scaling>
          <c:orientation val="minMax"/>
          <c:max val="7"/>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28651264"/>
        <c:crosses val="autoZero"/>
        <c:crossBetween val="between"/>
        <c:majorUnit val="1"/>
      </c:valAx>
      <c:spPr>
        <a:noFill/>
        <a:ln w="25400">
          <a:noFill/>
        </a:ln>
      </c:spPr>
    </c:plotArea>
    <c:legend>
      <c:legendPos val="r"/>
      <c:layout>
        <c:manualLayout>
          <c:xMode val="edge"/>
          <c:yMode val="edge"/>
          <c:x val="0.67209775967413443"/>
          <c:y val="1.5384615384615385E-2"/>
          <c:w val="0.31771894093686359"/>
          <c:h val="0.175384938421158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PGSAS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6153846153846156E-2"/>
        </c:manualLayout>
      </c:layout>
      <c:overlay val="0"/>
      <c:spPr>
        <a:noFill/>
        <a:ln w="25400">
          <a:noFill/>
        </a:ln>
      </c:spPr>
    </c:title>
    <c:autoTitleDeleted val="0"/>
    <c:plotArea>
      <c:layout>
        <c:manualLayout>
          <c:layoutTarget val="inner"/>
          <c:xMode val="edge"/>
          <c:yMode val="edge"/>
          <c:x val="0.23014256619144602"/>
          <c:y val="0.13230789108757676"/>
          <c:w val="0.53360488798370675"/>
          <c:h val="0.80615505732430492"/>
        </c:manualLayout>
      </c:layout>
      <c:radarChart>
        <c:radarStyle val="marker"/>
        <c:varyColors val="0"/>
        <c:ser>
          <c:idx val="0"/>
          <c:order val="0"/>
          <c:tx>
            <c:strRef>
              <c:f>グラフ!$D$118</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グラフ!$D$119:$D$126</c:f>
              <c:numCache>
                <c:formatCode>General</c:formatCode>
                <c:ptCount val="8"/>
                <c:pt idx="0">
                  <c:v>1</c:v>
                </c:pt>
                <c:pt idx="1">
                  <c:v>1</c:v>
                </c:pt>
                <c:pt idx="2">
                  <c:v>1</c:v>
                </c:pt>
                <c:pt idx="3">
                  <c:v>1</c:v>
                </c:pt>
                <c:pt idx="4">
                  <c:v>1</c:v>
                </c:pt>
                <c:pt idx="5">
                  <c:v>1</c:v>
                </c:pt>
                <c:pt idx="6">
                  <c:v>1</c:v>
                </c:pt>
                <c:pt idx="7">
                  <c:v>1</c:v>
                </c:pt>
              </c:numCache>
            </c:numRef>
          </c:val>
        </c:ser>
        <c:ser>
          <c:idx val="2"/>
          <c:order val="1"/>
          <c:tx>
            <c:strRef>
              <c:f>グラフ!$E$118</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グラフ!$E$119:$E$126</c:f>
              <c:numCache>
                <c:formatCode>General</c:formatCode>
                <c:ptCount val="8"/>
                <c:pt idx="0">
                  <c:v>#N/A</c:v>
                </c:pt>
                <c:pt idx="1">
                  <c:v>#N/A</c:v>
                </c:pt>
                <c:pt idx="2">
                  <c:v>#N/A</c:v>
                </c:pt>
                <c:pt idx="3">
                  <c:v>#N/A</c:v>
                </c:pt>
                <c:pt idx="4">
                  <c:v>#N/A</c:v>
                </c:pt>
                <c:pt idx="5">
                  <c:v>#N/A</c:v>
                </c:pt>
                <c:pt idx="6">
                  <c:v>#N/A</c:v>
                </c:pt>
                <c:pt idx="7">
                  <c:v>#N/A</c:v>
                </c:pt>
              </c:numCache>
            </c:numRef>
          </c:val>
        </c:ser>
        <c:ser>
          <c:idx val="1"/>
          <c:order val="2"/>
          <c:tx>
            <c:strRef>
              <c:f>グラフ!$F$118</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グラフ!$F$119:$F$126</c:f>
              <c:numCache>
                <c:formatCode>General</c:formatCode>
                <c:ptCount val="8"/>
                <c:pt idx="0">
                  <c:v>#N/A</c:v>
                </c:pt>
                <c:pt idx="1">
                  <c:v>#N/A</c:v>
                </c:pt>
                <c:pt idx="2">
                  <c:v>#N/A</c:v>
                </c:pt>
                <c:pt idx="3">
                  <c:v>#N/A</c:v>
                </c:pt>
                <c:pt idx="4">
                  <c:v>#N/A</c:v>
                </c:pt>
                <c:pt idx="5">
                  <c:v>#N/A</c:v>
                </c:pt>
                <c:pt idx="6">
                  <c:v>#N/A</c:v>
                </c:pt>
                <c:pt idx="7">
                  <c:v>#N/A</c:v>
                </c:pt>
              </c:numCache>
            </c:numRef>
          </c:val>
        </c:ser>
        <c:dLbls>
          <c:showLegendKey val="0"/>
          <c:showVal val="0"/>
          <c:showCatName val="0"/>
          <c:showSerName val="0"/>
          <c:showPercent val="0"/>
          <c:showBubbleSize val="0"/>
        </c:dLbls>
        <c:axId val="128651776"/>
        <c:axId val="147719296"/>
      </c:radarChart>
      <c:catAx>
        <c:axId val="1286517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47719296"/>
        <c:crosses val="autoZero"/>
        <c:auto val="0"/>
        <c:lblAlgn val="ctr"/>
        <c:lblOffset val="100"/>
        <c:noMultiLvlLbl val="0"/>
      </c:catAx>
      <c:valAx>
        <c:axId val="147719296"/>
        <c:scaling>
          <c:orientation val="minMax"/>
          <c:max val="7"/>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28651776"/>
        <c:crosses val="autoZero"/>
        <c:crossBetween val="between"/>
        <c:majorUnit val="1"/>
      </c:valAx>
      <c:spPr>
        <a:noFill/>
        <a:ln w="25400">
          <a:noFill/>
        </a:ln>
      </c:spPr>
    </c:plotArea>
    <c:legend>
      <c:legendPos val="r"/>
      <c:layout>
        <c:manualLayout>
          <c:xMode val="edge"/>
          <c:yMode val="edge"/>
          <c:x val="0.67006109979633399"/>
          <c:y val="1.5384615384615385E-2"/>
          <c:w val="0.31771894093686359"/>
          <c:h val="0.1846157076519281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200" b="0" i="0" u="sng" strike="noStrike" baseline="0">
                <a:solidFill>
                  <a:srgbClr val="000000"/>
                </a:solidFill>
                <a:latin typeface="ＭＳ Ｐゴシック"/>
                <a:ea typeface="ＭＳ Ｐゴシック"/>
              </a:rPr>
              <a:t>術後</a:t>
            </a:r>
            <a:r>
              <a:rPr lang="en-US" altLang="ja-JP" sz="1200" b="0" i="0" u="sng" strike="noStrike" baseline="0">
                <a:solidFill>
                  <a:srgbClr val="000000"/>
                </a:solidFill>
                <a:latin typeface="ＭＳ Ｐゴシック"/>
                <a:ea typeface="ＭＳ Ｐゴシック"/>
              </a:rPr>
              <a:t>1</a:t>
            </a:r>
            <a:r>
              <a:rPr lang="ja-JP" altLang="en-US" sz="1200" b="0" i="0" u="sng" strike="noStrike" baseline="0">
                <a:solidFill>
                  <a:srgbClr val="000000"/>
                </a:solidFill>
                <a:latin typeface="ＭＳ Ｐゴシック"/>
                <a:ea typeface="ＭＳ Ｐゴシック"/>
              </a:rPr>
              <a:t>年の体重変化</a:t>
            </a:r>
          </a:p>
        </c:rich>
      </c:tx>
      <c:layout>
        <c:manualLayout>
          <c:xMode val="edge"/>
          <c:yMode val="edge"/>
          <c:x val="3.4623217922606926E-2"/>
          <c:y val="4.6012269938650305E-2"/>
        </c:manualLayout>
      </c:layout>
      <c:overlay val="0"/>
      <c:spPr>
        <a:noFill/>
        <a:ln w="25400">
          <a:noFill/>
        </a:ln>
      </c:spPr>
    </c:title>
    <c:autoTitleDeleted val="0"/>
    <c:plotArea>
      <c:layout>
        <c:manualLayout>
          <c:layoutTarget val="inner"/>
          <c:xMode val="edge"/>
          <c:yMode val="edge"/>
          <c:x val="0.16089613034623218"/>
          <c:y val="0.16564417177914109"/>
          <c:w val="0.78818737270875761"/>
          <c:h val="0.776073619631901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グラフ!$C$129:$F$129</c:f>
              <c:strCache>
                <c:ptCount val="4"/>
                <c:pt idx="0">
                  <c:v>(参考)胃全摘</c:v>
                </c:pt>
                <c:pt idx="1">
                  <c:v>あなたと同じ術式</c:v>
                </c:pt>
                <c:pt idx="2">
                  <c:v>さん 術後1年</c:v>
                </c:pt>
                <c:pt idx="3">
                  <c:v>さん 現在</c:v>
                </c:pt>
              </c:strCache>
            </c:strRef>
          </c:cat>
          <c:val>
            <c:numRef>
              <c:f>グラフ!$C$130:$F$130</c:f>
              <c:numCache>
                <c:formatCode>0.0%</c:formatCode>
                <c:ptCount val="4"/>
                <c:pt idx="0">
                  <c:v>-0.13800000000000001</c:v>
                </c:pt>
                <c:pt idx="1">
                  <c:v>#N/A</c:v>
                </c:pt>
                <c:pt idx="2">
                  <c:v>0</c:v>
                </c:pt>
                <c:pt idx="3">
                  <c:v>0</c:v>
                </c:pt>
              </c:numCache>
            </c:numRef>
          </c:val>
        </c:ser>
        <c:dLbls>
          <c:showLegendKey val="0"/>
          <c:showVal val="0"/>
          <c:showCatName val="0"/>
          <c:showSerName val="0"/>
          <c:showPercent val="0"/>
          <c:showBubbleSize val="0"/>
        </c:dLbls>
        <c:gapWidth val="150"/>
        <c:axId val="128652288"/>
        <c:axId val="147724480"/>
      </c:barChart>
      <c:catAx>
        <c:axId val="12865228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24480"/>
        <c:crosses val="autoZero"/>
        <c:auto val="1"/>
        <c:lblAlgn val="ctr"/>
        <c:lblOffset val="100"/>
        <c:tickLblSkip val="1"/>
        <c:tickMarkSkip val="1"/>
        <c:noMultiLvlLbl val="0"/>
      </c:catAx>
      <c:valAx>
        <c:axId val="147724480"/>
        <c:scaling>
          <c:orientation val="minMax"/>
        </c:scaling>
        <c:delete val="0"/>
        <c:axPos val="l"/>
        <c:majorGridlines>
          <c:spPr>
            <a:ln w="3175">
              <a:solidFill>
                <a:srgbClr val="00000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52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sng" strike="noStrike" baseline="0">
                <a:solidFill>
                  <a:srgbClr val="000000"/>
                </a:solidFill>
                <a:latin typeface="ＭＳ Ｐゴシック"/>
                <a:ea typeface="ＭＳ Ｐゴシック"/>
                <a:cs typeface="ＭＳ Ｐゴシック"/>
              </a:defRPr>
            </a:pPr>
            <a:r>
              <a:rPr lang="ja-JP" altLang="en-US"/>
              <a:t>胃切除後障害の程度</a:t>
            </a:r>
          </a:p>
        </c:rich>
      </c:tx>
      <c:layout>
        <c:manualLayout>
          <c:xMode val="edge"/>
          <c:yMode val="edge"/>
          <c:x val="3.896103896103896E-2"/>
          <c:y val="4.3956043956043959E-2"/>
        </c:manualLayout>
      </c:layout>
      <c:overlay val="0"/>
      <c:spPr>
        <a:noFill/>
        <a:ln w="25400">
          <a:noFill/>
        </a:ln>
      </c:spPr>
    </c:title>
    <c:autoTitleDeleted val="0"/>
    <c:plotArea>
      <c:layout>
        <c:manualLayout>
          <c:layoutTarget val="inner"/>
          <c:xMode val="edge"/>
          <c:yMode val="edge"/>
          <c:x val="0.21861518071728878"/>
          <c:y val="0.15750972094537311"/>
          <c:w val="0.47402697601075489"/>
          <c:h val="0.80220067179155141"/>
        </c:manualLayout>
      </c:layout>
      <c:radarChart>
        <c:radarStyle val="marker"/>
        <c:varyColors val="0"/>
        <c:ser>
          <c:idx val="0"/>
          <c:order val="0"/>
          <c:tx>
            <c:strRef>
              <c:f>'グラフ(目盛5)'!$D$85</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'グラフ(目盛5)'!$D$86:$D$92</c:f>
              <c:numCache>
                <c:formatCode>0.000_ </c:formatCode>
                <c:ptCount val="7"/>
                <c:pt idx="0">
                  <c:v>1</c:v>
                </c:pt>
                <c:pt idx="1">
                  <c:v>1</c:v>
                </c:pt>
                <c:pt idx="2">
                  <c:v>1</c:v>
                </c:pt>
                <c:pt idx="3">
                  <c:v>1</c:v>
                </c:pt>
                <c:pt idx="4">
                  <c:v>1</c:v>
                </c:pt>
                <c:pt idx="5">
                  <c:v>1</c:v>
                </c:pt>
                <c:pt idx="6">
                  <c:v>1</c:v>
                </c:pt>
              </c:numCache>
            </c:numRef>
          </c:val>
        </c:ser>
        <c:ser>
          <c:idx val="2"/>
          <c:order val="1"/>
          <c:tx>
            <c:strRef>
              <c:f>'グラフ(目盛5)'!$E$85</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'グラフ(目盛5)'!$C$86:$C$92</c:f>
              <c:strCache>
                <c:ptCount val="7"/>
                <c:pt idx="0">
                  <c:v>食道逆流</c:v>
                </c:pt>
                <c:pt idx="1">
                  <c:v>腹痛</c:v>
                </c:pt>
                <c:pt idx="2">
                  <c:v>食事関連愁訴</c:v>
                </c:pt>
                <c:pt idx="3">
                  <c:v>消化不良</c:v>
                </c:pt>
                <c:pt idx="4">
                  <c:v>下痢</c:v>
                </c:pt>
                <c:pt idx="5">
                  <c:v>便秘</c:v>
                </c:pt>
                <c:pt idx="6">
                  <c:v>ダンピング症状</c:v>
                </c:pt>
              </c:strCache>
            </c:strRef>
          </c:cat>
          <c:val>
            <c:numRef>
              <c:f>'グラフ(目盛5)'!$E$86:$E$92</c:f>
              <c:numCache>
                <c:formatCode>General</c:formatCode>
                <c:ptCount val="7"/>
                <c:pt idx="0">
                  <c:v>#N/A</c:v>
                </c:pt>
                <c:pt idx="1">
                  <c:v>#N/A</c:v>
                </c:pt>
                <c:pt idx="2">
                  <c:v>#N/A</c:v>
                </c:pt>
                <c:pt idx="3">
                  <c:v>#N/A</c:v>
                </c:pt>
                <c:pt idx="4">
                  <c:v>#N/A</c:v>
                </c:pt>
                <c:pt idx="5">
                  <c:v>#N/A</c:v>
                </c:pt>
                <c:pt idx="6">
                  <c:v>#N/A</c:v>
                </c:pt>
              </c:numCache>
            </c:numRef>
          </c:val>
        </c:ser>
        <c:ser>
          <c:idx val="1"/>
          <c:order val="2"/>
          <c:tx>
            <c:strRef>
              <c:f>'グラフ(目盛5)'!$F$85</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'グラフ(目盛5)'!$F$86:$F$92</c:f>
              <c:numCache>
                <c:formatCode>General</c:formatCode>
                <c:ptCount val="7"/>
                <c:pt idx="0">
                  <c:v>#N/A</c:v>
                </c:pt>
                <c:pt idx="1">
                  <c:v>#N/A</c:v>
                </c:pt>
                <c:pt idx="2">
                  <c:v>#N/A</c:v>
                </c:pt>
                <c:pt idx="3">
                  <c:v>#N/A</c:v>
                </c:pt>
                <c:pt idx="4">
                  <c:v>#N/A</c:v>
                </c:pt>
                <c:pt idx="5">
                  <c:v>#N/A</c:v>
                </c:pt>
                <c:pt idx="6">
                  <c:v>#N/A</c:v>
                </c:pt>
              </c:numCache>
            </c:numRef>
          </c:val>
        </c:ser>
        <c:dLbls>
          <c:showLegendKey val="0"/>
          <c:showVal val="0"/>
          <c:showCatName val="0"/>
          <c:showSerName val="0"/>
          <c:showPercent val="0"/>
          <c:showBubbleSize val="0"/>
        </c:dLbls>
        <c:axId val="114890752"/>
        <c:axId val="146276352"/>
      </c:radarChart>
      <c:catAx>
        <c:axId val="1148907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46276352"/>
        <c:crosses val="autoZero"/>
        <c:auto val="0"/>
        <c:lblAlgn val="ctr"/>
        <c:lblOffset val="100"/>
        <c:noMultiLvlLbl val="0"/>
      </c:catAx>
      <c:valAx>
        <c:axId val="146276352"/>
        <c:scaling>
          <c:orientation val="minMax"/>
          <c:max val="5"/>
          <c:min val="0"/>
        </c:scaling>
        <c:delete val="0"/>
        <c:axPos val="l"/>
        <c:majorGridlines>
          <c:spPr>
            <a:ln w="3175">
              <a:solidFill>
                <a:srgbClr val="000000"/>
              </a:solidFill>
              <a:prstDash val="solid"/>
            </a:ln>
          </c:spPr>
        </c:majorGridlines>
        <c:numFmt formatCode="0_ "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4890752"/>
        <c:crosses val="autoZero"/>
        <c:crossBetween val="between"/>
        <c:majorUnit val="1"/>
        <c:minorUnit val="1"/>
      </c:valAx>
      <c:spPr>
        <a:noFill/>
        <a:ln w="25400">
          <a:noFill/>
        </a:ln>
      </c:spPr>
    </c:plotArea>
    <c:legend>
      <c:legendPos val="r"/>
      <c:layout>
        <c:manualLayout>
          <c:xMode val="edge"/>
          <c:yMode val="edge"/>
          <c:x val="0.62337798684255374"/>
          <c:y val="1.8315018315018316E-2"/>
          <c:w val="0.36363704536932884"/>
          <c:h val="0.197802966936825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sng" strike="noStrike" baseline="0">
                <a:solidFill>
                  <a:srgbClr val="000000"/>
                </a:solidFill>
                <a:latin typeface="ＭＳ Ｐゴシック"/>
                <a:ea typeface="ＭＳ Ｐゴシック"/>
                <a:cs typeface="ＭＳ Ｐゴシック"/>
              </a:defRPr>
            </a:pPr>
            <a:r>
              <a:rPr lang="ja-JP" altLang="en-US"/>
              <a:t>生活不満度</a:t>
            </a:r>
          </a:p>
        </c:rich>
      </c:tx>
      <c:layout>
        <c:manualLayout>
          <c:xMode val="edge"/>
          <c:yMode val="edge"/>
          <c:x val="2.8513238289205704E-2"/>
          <c:y val="5.2307692307692305E-2"/>
        </c:manualLayout>
      </c:layout>
      <c:overlay val="0"/>
      <c:spPr>
        <a:noFill/>
        <a:ln w="25400">
          <a:noFill/>
        </a:ln>
      </c:spPr>
    </c:title>
    <c:autoTitleDeleted val="0"/>
    <c:plotArea>
      <c:layout>
        <c:manualLayout>
          <c:layoutTarget val="inner"/>
          <c:xMode val="edge"/>
          <c:yMode val="edge"/>
          <c:x val="0.20773930753564154"/>
          <c:y val="0.21846186667948719"/>
          <c:w val="0.46028513238289204"/>
          <c:h val="0.69538566013470571"/>
        </c:manualLayout>
      </c:layout>
      <c:radarChart>
        <c:radarStyle val="marker"/>
        <c:varyColors val="0"/>
        <c:ser>
          <c:idx val="0"/>
          <c:order val="0"/>
          <c:tx>
            <c:strRef>
              <c:f>'グラフ(目盛5)'!$D$94</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'グラフ(目盛5)'!$C$95:$C$99</c:f>
              <c:strCache>
                <c:ptCount val="5"/>
                <c:pt idx="0">
                  <c:v>補食必要度</c:v>
                </c:pt>
                <c:pt idx="1">
                  <c:v>仕事状況</c:v>
                </c:pt>
                <c:pt idx="2">
                  <c:v>症状不満度</c:v>
                </c:pt>
                <c:pt idx="3">
                  <c:v>食事不満度</c:v>
                </c:pt>
                <c:pt idx="4">
                  <c:v>仕事不満度</c:v>
                </c:pt>
              </c:strCache>
            </c:strRef>
          </c:cat>
          <c:val>
            <c:numRef>
              <c:f>'グラフ(目盛5)'!$D$95:$D$99</c:f>
              <c:numCache>
                <c:formatCode>General</c:formatCode>
                <c:ptCount val="5"/>
                <c:pt idx="0">
                  <c:v>1</c:v>
                </c:pt>
                <c:pt idx="1">
                  <c:v>1</c:v>
                </c:pt>
                <c:pt idx="2">
                  <c:v>1</c:v>
                </c:pt>
                <c:pt idx="3">
                  <c:v>1</c:v>
                </c:pt>
                <c:pt idx="4">
                  <c:v>1</c:v>
                </c:pt>
              </c:numCache>
            </c:numRef>
          </c:val>
        </c:ser>
        <c:ser>
          <c:idx val="2"/>
          <c:order val="1"/>
          <c:tx>
            <c:strRef>
              <c:f>'グラフ(目盛5)'!$E$94</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'グラフ(目盛5)'!$C$95:$C$99</c:f>
              <c:strCache>
                <c:ptCount val="5"/>
                <c:pt idx="0">
                  <c:v>補食必要度</c:v>
                </c:pt>
                <c:pt idx="1">
                  <c:v>仕事状況</c:v>
                </c:pt>
                <c:pt idx="2">
                  <c:v>症状不満度</c:v>
                </c:pt>
                <c:pt idx="3">
                  <c:v>食事不満度</c:v>
                </c:pt>
                <c:pt idx="4">
                  <c:v>仕事不満度</c:v>
                </c:pt>
              </c:strCache>
            </c:strRef>
          </c:cat>
          <c:val>
            <c:numRef>
              <c:f>'グラフ(目盛5)'!$E$95:$E$99</c:f>
              <c:numCache>
                <c:formatCode>General</c:formatCode>
                <c:ptCount val="5"/>
                <c:pt idx="0">
                  <c:v>#N/A</c:v>
                </c:pt>
                <c:pt idx="1">
                  <c:v>#N/A</c:v>
                </c:pt>
                <c:pt idx="2">
                  <c:v>#N/A</c:v>
                </c:pt>
                <c:pt idx="3">
                  <c:v>#N/A</c:v>
                </c:pt>
                <c:pt idx="4">
                  <c:v>#N/A</c:v>
                </c:pt>
              </c:numCache>
            </c:numRef>
          </c:val>
        </c:ser>
        <c:ser>
          <c:idx val="1"/>
          <c:order val="2"/>
          <c:tx>
            <c:strRef>
              <c:f>'グラフ(目盛5)'!$F$94</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'グラフ(目盛5)'!$F$95:$F$99</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axId val="131150336"/>
        <c:axId val="146278656"/>
      </c:radarChart>
      <c:catAx>
        <c:axId val="1311503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6278656"/>
        <c:crosses val="autoZero"/>
        <c:auto val="0"/>
        <c:lblAlgn val="ctr"/>
        <c:lblOffset val="100"/>
        <c:noMultiLvlLbl val="0"/>
      </c:catAx>
      <c:valAx>
        <c:axId val="146278656"/>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31150336"/>
        <c:crosses val="autoZero"/>
        <c:crossBetween val="between"/>
        <c:majorUnit val="1"/>
      </c:valAx>
      <c:spPr>
        <a:noFill/>
        <a:ln w="25400">
          <a:noFill/>
        </a:ln>
      </c:spPr>
    </c:plotArea>
    <c:legend>
      <c:legendPos val="r"/>
      <c:layout>
        <c:manualLayout>
          <c:xMode val="edge"/>
          <c:yMode val="edge"/>
          <c:x val="0.64562118126272916"/>
          <c:y val="2.1538461538461538E-2"/>
          <c:w val="0.34419551934826886"/>
          <c:h val="0.196923399959620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GSRS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3076923076923075E-2"/>
        </c:manualLayout>
      </c:layout>
      <c:overlay val="0"/>
      <c:spPr>
        <a:noFill/>
        <a:ln w="25400">
          <a:noFill/>
        </a:ln>
      </c:spPr>
    </c:title>
    <c:autoTitleDeleted val="0"/>
    <c:plotArea>
      <c:layout>
        <c:manualLayout>
          <c:layoutTarget val="inner"/>
          <c:xMode val="edge"/>
          <c:yMode val="edge"/>
          <c:x val="0.17922606924643583"/>
          <c:y val="0.13538481878728784"/>
          <c:w val="0.55600814663951115"/>
          <c:h val="0.84000126202112679"/>
        </c:manualLayout>
      </c:layout>
      <c:radarChart>
        <c:radarStyle val="marker"/>
        <c:varyColors val="0"/>
        <c:ser>
          <c:idx val="0"/>
          <c:order val="0"/>
          <c:tx>
            <c:strRef>
              <c:f>'グラフ(目盛5)'!$D$101</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'グラフ(目盛5)'!$D$102:$D$116</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ser>
          <c:idx val="2"/>
          <c:order val="1"/>
          <c:tx>
            <c:strRef>
              <c:f>'グラフ(目盛5)'!$E$101</c:f>
              <c:strCache>
                <c:ptCount val="1"/>
                <c:pt idx="0">
                  <c:v>あなたと同じ術式</c:v>
                </c:pt>
              </c:strCache>
            </c:strRef>
          </c:tx>
          <c:spPr>
            <a:ln w="25400">
              <a:solidFill>
                <a:srgbClr val="0000FF"/>
              </a:solidFill>
              <a:prstDash val="solid"/>
            </a:ln>
          </c:spPr>
          <c:marker>
            <c:symbol val="square"/>
            <c:size val="5"/>
            <c:spPr>
              <a:solidFill>
                <a:srgbClr val="0000FF"/>
              </a:solidFill>
              <a:ln>
                <a:solidFill>
                  <a:srgbClr val="0000FF"/>
                </a:solidFill>
                <a:prstDash val="solid"/>
              </a:ln>
            </c:spPr>
          </c:marker>
          <c:cat>
            <c:strRef>
              <c:f>'グラフ(目盛5)'!$C$102:$C$116</c:f>
              <c:strCache>
                <c:ptCount val="15"/>
                <c:pt idx="0">
                  <c:v>胃痛</c:v>
                </c:pt>
                <c:pt idx="1">
                  <c:v>胸焼け</c:v>
                </c:pt>
                <c:pt idx="2">
                  <c:v>胃酸逆流</c:v>
                </c:pt>
                <c:pt idx="3">
                  <c:v>空腹時胃痛</c:v>
                </c:pt>
                <c:pt idx="4">
                  <c:v>吐き気</c:v>
                </c:pt>
                <c:pt idx="5">
                  <c:v>腹鳴</c:v>
                </c:pt>
                <c:pt idx="6">
                  <c:v>胃部膨満感</c:v>
                </c:pt>
                <c:pt idx="7">
                  <c:v>げっぷ</c:v>
                </c:pt>
                <c:pt idx="8">
                  <c:v>おなら</c:v>
                </c:pt>
                <c:pt idx="9">
                  <c:v>便秘</c:v>
                </c:pt>
                <c:pt idx="10">
                  <c:v>下痢</c:v>
                </c:pt>
                <c:pt idx="11">
                  <c:v>軟便</c:v>
                </c:pt>
                <c:pt idx="12">
                  <c:v>硬便</c:v>
                </c:pt>
                <c:pt idx="13">
                  <c:v>急な便意</c:v>
                </c:pt>
                <c:pt idx="14">
                  <c:v>残便感</c:v>
                </c:pt>
              </c:strCache>
            </c:strRef>
          </c:cat>
          <c:val>
            <c:numRef>
              <c:f>'グラフ(目盛5)'!$E$102:$E$116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ser>
          <c:idx val="1"/>
          <c:order val="2"/>
          <c:tx>
            <c:strRef>
              <c:f>'グラフ(目盛5)'!$F$101</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'グラフ(目盛5)'!$F$102:$F$116</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dLbls>
          <c:showLegendKey val="0"/>
          <c:showVal val="0"/>
          <c:showCatName val="0"/>
          <c:showSerName val="0"/>
          <c:showPercent val="0"/>
          <c:showBubbleSize val="0"/>
        </c:dLbls>
        <c:axId val="131151360"/>
        <c:axId val="146280960"/>
      </c:radarChart>
      <c:catAx>
        <c:axId val="1311513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6280960"/>
        <c:crosses val="autoZero"/>
        <c:auto val="0"/>
        <c:lblAlgn val="ctr"/>
        <c:lblOffset val="100"/>
        <c:noMultiLvlLbl val="0"/>
      </c:catAx>
      <c:valAx>
        <c:axId val="146280960"/>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31151360"/>
        <c:crosses val="autoZero"/>
        <c:crossBetween val="between"/>
        <c:majorUnit val="1"/>
      </c:valAx>
      <c:spPr>
        <a:noFill/>
        <a:ln w="25400">
          <a:noFill/>
        </a:ln>
      </c:spPr>
    </c:plotArea>
    <c:legend>
      <c:legendPos val="r"/>
      <c:layout>
        <c:manualLayout>
          <c:xMode val="edge"/>
          <c:yMode val="edge"/>
          <c:x val="0.6924643584521385"/>
          <c:y val="1.5384615384615385E-2"/>
          <c:w val="0.29938900203665986"/>
          <c:h val="0.17230801534423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en-US" altLang="ja-JP" sz="1200" b="0" i="0" u="sng" strike="noStrike" baseline="0">
                <a:solidFill>
                  <a:srgbClr val="000000"/>
                </a:solidFill>
                <a:latin typeface="ＭＳ Ｐゴシック"/>
                <a:ea typeface="ＭＳ Ｐゴシック"/>
              </a:rPr>
              <a:t>PGSAS</a:t>
            </a:r>
            <a:r>
              <a:rPr lang="ja-JP" altLang="en-US" sz="1200" b="0" i="0" u="sng" strike="noStrike" baseline="0">
                <a:solidFill>
                  <a:srgbClr val="000000"/>
                </a:solidFill>
                <a:latin typeface="ＭＳ Ｐゴシック"/>
                <a:ea typeface="ＭＳ Ｐゴシック"/>
              </a:rPr>
              <a:t>症状項目</a:t>
            </a:r>
          </a:p>
        </c:rich>
      </c:tx>
      <c:layout>
        <c:manualLayout>
          <c:xMode val="edge"/>
          <c:yMode val="edge"/>
          <c:x val="3.0549898167006109E-2"/>
          <c:y val="4.6153846153846156E-2"/>
        </c:manualLayout>
      </c:layout>
      <c:overlay val="0"/>
      <c:spPr>
        <a:noFill/>
        <a:ln w="25400">
          <a:noFill/>
        </a:ln>
      </c:spPr>
    </c:title>
    <c:autoTitleDeleted val="0"/>
    <c:plotArea>
      <c:layout>
        <c:manualLayout>
          <c:layoutTarget val="inner"/>
          <c:xMode val="edge"/>
          <c:yMode val="edge"/>
          <c:x val="0.23014256619144602"/>
          <c:y val="0.13230789108757676"/>
          <c:w val="0.53360488798370675"/>
          <c:h val="0.80615505732430492"/>
        </c:manualLayout>
      </c:layout>
      <c:radarChart>
        <c:radarStyle val="marker"/>
        <c:varyColors val="0"/>
        <c:ser>
          <c:idx val="0"/>
          <c:order val="0"/>
          <c:tx>
            <c:strRef>
              <c:f>'グラフ(目盛5)'!$D$118</c:f>
              <c:strCache>
                <c:ptCount val="1"/>
                <c:pt idx="0">
                  <c:v>あなたの得点</c:v>
                </c:pt>
              </c:strCache>
            </c:strRef>
          </c:tx>
          <c:spPr>
            <a:ln w="38100">
              <a:solidFill>
                <a:srgbClr val="FF00FF"/>
              </a:solidFill>
              <a:prstDash val="solid"/>
            </a:ln>
          </c:spPr>
          <c:marker>
            <c:symbol val="diamond"/>
            <c:size val="9"/>
            <c:spPr>
              <a:solidFill>
                <a:srgbClr val="FF00FF"/>
              </a:solidFill>
              <a:ln>
                <a:solidFill>
                  <a:srgbClr val="FF00FF"/>
                </a:solidFill>
                <a:prstDash val="solid"/>
              </a:ln>
            </c:spPr>
          </c:marker>
          <c:cat>
            <c:strRef>
              <c:f>'グラフ(目盛5)'!$C$119:$C$126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'グラフ(目盛5)'!$D$119:$D$126</c:f>
              <c:numCache>
                <c:formatCode>General</c:formatCode>
                <c:ptCount val="8"/>
                <c:pt idx="0">
                  <c:v>1</c:v>
                </c:pt>
                <c:pt idx="1">
                  <c:v>1</c:v>
                </c:pt>
                <c:pt idx="2">
                  <c:v>1</c:v>
                </c:pt>
                <c:pt idx="3">
                  <c:v>1</c:v>
                </c:pt>
                <c:pt idx="4">
                  <c:v>1</c:v>
                </c:pt>
                <c:pt idx="5">
                  <c:v>1</c:v>
                </c:pt>
                <c:pt idx="6">
                  <c:v>1</c:v>
                </c:pt>
                <c:pt idx="7">
                  <c:v>1</c:v>
                </c:pt>
              </c:numCache>
            </c:numRef>
          </c:val>
        </c:ser>
        <c:ser>
          <c:idx val="2"/>
          <c:order val="1"/>
          <c:tx>
            <c:strRef>
              <c:f>'グラフ(目盛5)'!$E$118</c:f>
              <c:strCache>
                <c:ptCount val="1"/>
                <c:pt idx="0">
                  <c:v>あなたと同じ術式</c:v>
                </c:pt>
              </c:strCache>
            </c:strRef>
          </c:tx>
          <c:spPr>
            <a:ln w="38100">
              <a:solidFill>
                <a:srgbClr val="0000FF"/>
              </a:solidFill>
              <a:prstDash val="solid"/>
            </a:ln>
          </c:spPr>
          <c:marker>
            <c:symbol val="square"/>
            <c:size val="5"/>
            <c:spPr>
              <a:solidFill>
                <a:srgbClr val="0000FF"/>
              </a:solidFill>
              <a:ln>
                <a:solidFill>
                  <a:srgbClr val="0000FF"/>
                </a:solidFill>
                <a:prstDash val="solid"/>
              </a:ln>
            </c:spPr>
          </c:marker>
          <c:cat>
            <c:strRef>
              <c:f>'グラフ(目盛5)'!$C$119:$C$126</c:f>
              <c:strCache>
                <c:ptCount val="8"/>
                <c:pt idx="0">
                  <c:v>にがい逆流</c:v>
                </c:pt>
                <c:pt idx="1">
                  <c:v>つかえ感</c:v>
                </c:pt>
                <c:pt idx="2">
                  <c:v>もたれ感</c:v>
                </c:pt>
                <c:pt idx="3">
                  <c:v>早期飽満度</c:v>
                </c:pt>
                <c:pt idx="4">
                  <c:v>下腹部痛</c:v>
                </c:pt>
                <c:pt idx="5">
                  <c:v>早期ダンピング
全身症状</c:v>
                </c:pt>
                <c:pt idx="6">
                  <c:v>早期ダンピング
腹部症状</c:v>
                </c:pt>
                <c:pt idx="7">
                  <c:v>後期ダンピング症状</c:v>
                </c:pt>
              </c:strCache>
            </c:strRef>
          </c:cat>
          <c:val>
            <c:numRef>
              <c:f>'グラフ(目盛5)'!$E$119:$E$126</c:f>
              <c:numCache>
                <c:formatCode>General</c:formatCode>
                <c:ptCount val="8"/>
                <c:pt idx="0">
                  <c:v>#N/A</c:v>
                </c:pt>
                <c:pt idx="1">
                  <c:v>#N/A</c:v>
                </c:pt>
                <c:pt idx="2">
                  <c:v>#N/A</c:v>
                </c:pt>
                <c:pt idx="3">
                  <c:v>#N/A</c:v>
                </c:pt>
                <c:pt idx="4">
                  <c:v>#N/A</c:v>
                </c:pt>
                <c:pt idx="5">
                  <c:v>#N/A</c:v>
                </c:pt>
                <c:pt idx="6">
                  <c:v>#N/A</c:v>
                </c:pt>
                <c:pt idx="7">
                  <c:v>#N/A</c:v>
                </c:pt>
              </c:numCache>
            </c:numRef>
          </c:val>
        </c:ser>
        <c:ser>
          <c:idx val="1"/>
          <c:order val="2"/>
          <c:tx>
            <c:strRef>
              <c:f>'グラフ(目盛5)'!$F$118</c:f>
              <c:strCache>
                <c:ptCount val="1"/>
                <c:pt idx="0">
                  <c:v>比較術式</c:v>
                </c:pt>
              </c:strCache>
            </c:strRef>
          </c:tx>
          <c:spPr>
            <a:ln w="12700">
              <a:solidFill>
                <a:srgbClr val="993366"/>
              </a:solidFill>
              <a:prstDash val="solid"/>
            </a:ln>
          </c:spPr>
          <c:marker>
            <c:symbol val="triangle"/>
            <c:size val="5"/>
            <c:spPr>
              <a:solidFill>
                <a:srgbClr val="FFFF00"/>
              </a:solidFill>
              <a:ln>
                <a:solidFill>
                  <a:srgbClr val="993366"/>
                </a:solidFill>
                <a:prstDash val="solid"/>
              </a:ln>
            </c:spPr>
          </c:marker>
          <c:val>
            <c:numRef>
              <c:f>'グラフ(目盛5)'!$F$119:$F$126</c:f>
              <c:numCache>
                <c:formatCode>General</c:formatCode>
                <c:ptCount val="8"/>
                <c:pt idx="0">
                  <c:v>#N/A</c:v>
                </c:pt>
                <c:pt idx="1">
                  <c:v>#N/A</c:v>
                </c:pt>
                <c:pt idx="2">
                  <c:v>#N/A</c:v>
                </c:pt>
                <c:pt idx="3">
                  <c:v>#N/A</c:v>
                </c:pt>
                <c:pt idx="4">
                  <c:v>#N/A</c:v>
                </c:pt>
                <c:pt idx="5">
                  <c:v>#N/A</c:v>
                </c:pt>
                <c:pt idx="6">
                  <c:v>#N/A</c:v>
                </c:pt>
                <c:pt idx="7">
                  <c:v>#N/A</c:v>
                </c:pt>
              </c:numCache>
            </c:numRef>
          </c:val>
        </c:ser>
        <c:dLbls>
          <c:showLegendKey val="0"/>
          <c:showVal val="0"/>
          <c:showCatName val="0"/>
          <c:showSerName val="0"/>
          <c:showPercent val="0"/>
          <c:showBubbleSize val="0"/>
        </c:dLbls>
        <c:axId val="131151872"/>
        <c:axId val="146283264"/>
      </c:radarChart>
      <c:catAx>
        <c:axId val="1311518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46283264"/>
        <c:crosses val="autoZero"/>
        <c:auto val="0"/>
        <c:lblAlgn val="ctr"/>
        <c:lblOffset val="100"/>
        <c:noMultiLvlLbl val="0"/>
      </c:catAx>
      <c:valAx>
        <c:axId val="146283264"/>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31151872"/>
        <c:crosses val="autoZero"/>
        <c:crossBetween val="between"/>
        <c:majorUnit val="1"/>
      </c:valAx>
      <c:spPr>
        <a:noFill/>
        <a:ln w="25400">
          <a:noFill/>
        </a:ln>
      </c:spPr>
    </c:plotArea>
    <c:legend>
      <c:legendPos val="r"/>
      <c:layout>
        <c:manualLayout>
          <c:xMode val="edge"/>
          <c:yMode val="edge"/>
          <c:x val="0.68635437881873729"/>
          <c:y val="1.5384615384615385E-2"/>
          <c:w val="0.30346232179226074"/>
          <c:h val="0.166154169190389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trlProps/ctrlProp1.xml><?xml version="1.0" encoding="utf-8"?>
<formControlPr xmlns="http://schemas.microsoft.com/office/spreadsheetml/2009/9/main" objectType="Radio" firstButton="1" fmlaLink="$J$16"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firstButton="1" fmlaLink="$N$18"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firstButton="1" fmlaLink="$N$19"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J$26"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firstButton="1" fmlaLink="$N$20"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firstButton="1" fmlaLink="$N$2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firstButton="1" fmlaLink="$N$22"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firstButton="1" fmlaLink="$N$23"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J$27"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firstButton="1" fmlaLink="$N$24"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firstButton="1" fmlaLink="$N$25"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firstButton="1" fmlaLink="$N$26"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firstButton="1" fmlaLink="$N$27"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firstButton="1" fmlaLink="$N$28"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firstButton="1" fmlaLink="$N$29"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firstButton="1" fmlaLink="$B$33" lockText="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firstButton="1" fmlaLink="$N$30"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Radio" lockText="1"/>
</file>

<file path=xl/ctrlProps/ctrlProp205.xml><?xml version="1.0" encoding="utf-8"?>
<formControlPr xmlns="http://schemas.microsoft.com/office/spreadsheetml/2009/9/main" objectType="Radio"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Radio" firstButton="1" fmlaLink="$N$31" lockText="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Radio" lockText="1"/>
</file>

<file path=xl/ctrlProps/ctrlProp214.xml><?xml version="1.0" encoding="utf-8"?>
<formControlPr xmlns="http://schemas.microsoft.com/office/spreadsheetml/2009/9/main" objectType="Radio" lockText="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lockText="1"/>
</file>

<file path=xl/ctrlProps/ctrlProp217.xml><?xml version="1.0" encoding="utf-8"?>
<formControlPr xmlns="http://schemas.microsoft.com/office/spreadsheetml/2009/9/main" objectType="Radio" lockText="1"/>
</file>

<file path=xl/ctrlProps/ctrlProp218.xml><?xml version="1.0" encoding="utf-8"?>
<formControlPr xmlns="http://schemas.microsoft.com/office/spreadsheetml/2009/9/main" objectType="Radio" firstButton="1" fmlaLink="$N$32"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firstButton="1" fmlaLink="$N$33"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lockText="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firstButton="1" fmlaLink="$N$34"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Radio" lockText="1"/>
</file>

<file path=xl/ctrlProps/ctrlProp242.xml><?xml version="1.0" encoding="utf-8"?>
<formControlPr xmlns="http://schemas.microsoft.com/office/spreadsheetml/2009/9/main" objectType="Radio" firstButton="1" fmlaLink="$N$35"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50.xml><?xml version="1.0" encoding="utf-8"?>
<formControlPr xmlns="http://schemas.microsoft.com/office/spreadsheetml/2009/9/main" objectType="CheckBox" fmlaLink="$P$36" lockText="1" noThreeD="1"/>
</file>

<file path=xl/ctrlProps/ctrlProp251.xml><?xml version="1.0" encoding="utf-8"?>
<formControlPr xmlns="http://schemas.microsoft.com/office/spreadsheetml/2009/9/main" objectType="CheckBox" fmlaLink="$Q$36" lockText="1" noThreeD="1"/>
</file>

<file path=xl/ctrlProps/ctrlProp252.xml><?xml version="1.0" encoding="utf-8"?>
<formControlPr xmlns="http://schemas.microsoft.com/office/spreadsheetml/2009/9/main" objectType="CheckBox" fmlaLink="$R$36" lockText="1" noThreeD="1"/>
</file>

<file path=xl/ctrlProps/ctrlProp253.xml><?xml version="1.0" encoding="utf-8"?>
<formControlPr xmlns="http://schemas.microsoft.com/office/spreadsheetml/2009/9/main" objectType="CheckBox" fmlaLink="$S$36" lockText="1" noThreeD="1"/>
</file>

<file path=xl/ctrlProps/ctrlProp254.xml><?xml version="1.0" encoding="utf-8"?>
<formControlPr xmlns="http://schemas.microsoft.com/office/spreadsheetml/2009/9/main" objectType="CheckBox" fmlaLink="$T$36" lockText="1" noThreeD="1"/>
</file>

<file path=xl/ctrlProps/ctrlProp255.xml><?xml version="1.0" encoding="utf-8"?>
<formControlPr xmlns="http://schemas.microsoft.com/office/spreadsheetml/2009/9/main" objectType="CheckBox" fmlaLink="$U$36" lockText="1" noThreeD="1"/>
</file>

<file path=xl/ctrlProps/ctrlProp256.xml><?xml version="1.0" encoding="utf-8"?>
<formControlPr xmlns="http://schemas.microsoft.com/office/spreadsheetml/2009/9/main" objectType="CheckBox" fmlaLink="$V$36" lockText="1" noThreeD="1"/>
</file>

<file path=xl/ctrlProps/ctrlProp257.xml><?xml version="1.0" encoding="utf-8"?>
<formControlPr xmlns="http://schemas.microsoft.com/office/spreadsheetml/2009/9/main" objectType="CheckBox" fmlaLink="$W$36" lockText="1" noThreeD="1"/>
</file>

<file path=xl/ctrlProps/ctrlProp258.xml><?xml version="1.0" encoding="utf-8"?>
<formControlPr xmlns="http://schemas.microsoft.com/office/spreadsheetml/2009/9/main" objectType="CheckBox" fmlaLink="$X$36" lockText="1" noThreeD="1"/>
</file>

<file path=xl/ctrlProps/ctrlProp259.xml><?xml version="1.0" encoding="utf-8"?>
<formControlPr xmlns="http://schemas.microsoft.com/office/spreadsheetml/2009/9/main" objectType="CheckBox" fmlaLink="$Y$36" lockText="1" noThreeD="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CheckBox" fmlaLink="$Z$36" lockText="1" noThreeD="1"/>
</file>

<file path=xl/ctrlProps/ctrlProp261.xml><?xml version="1.0" encoding="utf-8"?>
<formControlPr xmlns="http://schemas.microsoft.com/office/spreadsheetml/2009/9/main" objectType="CheckBox" fmlaLink="$AA$36" lockText="1" noThreeD="1"/>
</file>

<file path=xl/ctrlProps/ctrlProp262.xml><?xml version="1.0" encoding="utf-8"?>
<formControlPr xmlns="http://schemas.microsoft.com/office/spreadsheetml/2009/9/main" objectType="CheckBox" fmlaLink="$AB$36" lockText="1" noThreeD="1"/>
</file>

<file path=xl/ctrlProps/ctrlProp263.xml><?xml version="1.0" encoding="utf-8"?>
<formControlPr xmlns="http://schemas.microsoft.com/office/spreadsheetml/2009/9/main" objectType="CheckBox" fmlaLink="$AC$36" lockText="1" noThreeD="1"/>
</file>

<file path=xl/ctrlProps/ctrlProp264.xml><?xml version="1.0" encoding="utf-8"?>
<formControlPr xmlns="http://schemas.microsoft.com/office/spreadsheetml/2009/9/main" objectType="CheckBox" fmlaLink="$AD$36" lockText="1" noThreeD="1"/>
</file>

<file path=xl/ctrlProps/ctrlProp265.xml><?xml version="1.0" encoding="utf-8"?>
<formControlPr xmlns="http://schemas.microsoft.com/office/spreadsheetml/2009/9/main" objectType="CheckBox" fmlaLink="$AE$36" lockText="1" noThreeD="1"/>
</file>

<file path=xl/ctrlProps/ctrlProp266.xml><?xml version="1.0" encoding="utf-8"?>
<formControlPr xmlns="http://schemas.microsoft.com/office/spreadsheetml/2009/9/main" objectType="CheckBox" fmlaLink="$AF$36" lockText="1" noThreeD="1"/>
</file>

<file path=xl/ctrlProps/ctrlProp267.xml><?xml version="1.0" encoding="utf-8"?>
<formControlPr xmlns="http://schemas.microsoft.com/office/spreadsheetml/2009/9/main" objectType="CheckBox" fmlaLink="$AG$36" lockText="1" noThreeD="1"/>
</file>

<file path=xl/ctrlProps/ctrlProp268.xml><?xml version="1.0" encoding="utf-8"?>
<formControlPr xmlns="http://schemas.microsoft.com/office/spreadsheetml/2009/9/main" objectType="CheckBox" fmlaLink="$AH$36" lockText="1" noThreeD="1"/>
</file>

<file path=xl/ctrlProps/ctrlProp269.xml><?xml version="1.0" encoding="utf-8"?>
<formControlPr xmlns="http://schemas.microsoft.com/office/spreadsheetml/2009/9/main" objectType="CheckBox" fmlaLink="$AI$36" lockText="1" noThreeD="1"/>
</file>

<file path=xl/ctrlProps/ctrlProp27.xml><?xml version="1.0" encoding="utf-8"?>
<formControlPr xmlns="http://schemas.microsoft.com/office/spreadsheetml/2009/9/main" objectType="Radio" firstButton="1" fmlaLink="$B$43" lockText="1"/>
</file>

<file path=xl/ctrlProps/ctrlProp270.xml><?xml version="1.0" encoding="utf-8"?>
<formControlPr xmlns="http://schemas.microsoft.com/office/spreadsheetml/2009/9/main" objectType="CheckBox" fmlaLink="$AJ$36" lockText="1" noThreeD="1"/>
</file>

<file path=xl/ctrlProps/ctrlProp271.xml><?xml version="1.0" encoding="utf-8"?>
<formControlPr xmlns="http://schemas.microsoft.com/office/spreadsheetml/2009/9/main" objectType="CheckBox" fmlaLink="$AK$36" lockText="1" noThreeD="1"/>
</file>

<file path=xl/ctrlProps/ctrlProp272.xml><?xml version="1.0" encoding="utf-8"?>
<formControlPr xmlns="http://schemas.microsoft.com/office/spreadsheetml/2009/9/main" objectType="Radio" firstButton="1" fmlaLink="$N$37"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lockText="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Radio" firstButton="1" fmlaLink="$N$38"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Radio" lockText="1"/>
</file>

<file path=xl/ctrlProps/ctrlProp283.xml><?xml version="1.0" encoding="utf-8"?>
<formControlPr xmlns="http://schemas.microsoft.com/office/spreadsheetml/2009/9/main" objectType="Radio"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Radio" firstButton="1" fmlaLink="$N$40" lockText="1"/>
</file>

<file path=xl/ctrlProps/ctrlProp289.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Radio" lockText="1"/>
</file>

<file path=xl/ctrlProps/ctrlProp292.xml><?xml version="1.0" encoding="utf-8"?>
<formControlPr xmlns="http://schemas.microsoft.com/office/spreadsheetml/2009/9/main" objectType="Radio" lockText="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Radio" lockText="1"/>
</file>

<file path=xl/ctrlProps/ctrlProp296.xml><?xml version="1.0" encoding="utf-8"?>
<formControlPr xmlns="http://schemas.microsoft.com/office/spreadsheetml/2009/9/main" objectType="Radio" firstButton="1" fmlaLink="$N$45" lockText="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N$46"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N$47" lockText="1"/>
</file>

<file path=xl/ctrlProps/ctrlProp309.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N$48"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Radio" lockText="1"/>
</file>

<file path=xl/ctrlProps/ctrlProp317.xml><?xml version="1.0" encoding="utf-8"?>
<formControlPr xmlns="http://schemas.microsoft.com/office/spreadsheetml/2009/9/main" objectType="Radio" lockText="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firstButton="1" fmlaLink="$N$49" lockText="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lockText="1"/>
</file>

<file path=xl/ctrlProps/ctrlProp326.xml><?xml version="1.0" encoding="utf-8"?>
<formControlPr xmlns="http://schemas.microsoft.com/office/spreadsheetml/2009/9/main" objectType="Radio" firstButton="1" fmlaLink="$N$50" lockText="1"/>
</file>

<file path=xl/ctrlProps/ctrlProp327.xml><?xml version="1.0" encoding="utf-8"?>
<formControlPr xmlns="http://schemas.microsoft.com/office/spreadsheetml/2009/9/main" objectType="Radio" lockText="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CheckBox" fmlaLink="$B$65" lockText="1" noThreeD="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firstButton="1" fmlaLink="$N$51"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Radio" lockText="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N$52"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CheckBox" fmlaLink="$C$65" lockText="1" noThreeD="1"/>
</file>

<file path=xl/ctrlProps/ctrlProp340.xml><?xml version="1.0" encoding="utf-8"?>
<formControlPr xmlns="http://schemas.microsoft.com/office/spreadsheetml/2009/9/main" objectType="Radio" lockText="1"/>
</file>

<file path=xl/ctrlProps/ctrlProp341.xml><?xml version="1.0" encoding="utf-8"?>
<formControlPr xmlns="http://schemas.microsoft.com/office/spreadsheetml/2009/9/main" objectType="Radio" lockText="1"/>
</file>

<file path=xl/ctrlProps/ctrlProp342.xml><?xml version="1.0" encoding="utf-8"?>
<formControlPr xmlns="http://schemas.microsoft.com/office/spreadsheetml/2009/9/main" objectType="Radio" lockText="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CheckBox" fmlaLink="$P$39" lockText="1" noThreeD="1"/>
</file>

<file path=xl/ctrlProps/ctrlProp345.xml><?xml version="1.0" encoding="utf-8"?>
<formControlPr xmlns="http://schemas.microsoft.com/office/spreadsheetml/2009/9/main" objectType="CheckBox" fmlaLink="$Q$39" lockText="1" noThreeD="1"/>
</file>

<file path=xl/ctrlProps/ctrlProp346.xml><?xml version="1.0" encoding="utf-8"?>
<formControlPr xmlns="http://schemas.microsoft.com/office/spreadsheetml/2009/9/main" objectType="CheckBox" fmlaLink="$R$39" lockText="1" noThreeD="1"/>
</file>

<file path=xl/ctrlProps/ctrlProp347.xml><?xml version="1.0" encoding="utf-8"?>
<formControlPr xmlns="http://schemas.microsoft.com/office/spreadsheetml/2009/9/main" objectType="CheckBox" fmlaLink="$S$39" lockText="1" noThreeD="1"/>
</file>

<file path=xl/ctrlProps/ctrlProp348.xml><?xml version="1.0" encoding="utf-8"?>
<formControlPr xmlns="http://schemas.microsoft.com/office/spreadsheetml/2009/9/main" objectType="CheckBox" fmlaLink="$T$39" lockText="1" noThreeD="1"/>
</file>

<file path=xl/ctrlProps/ctrlProp349.xml><?xml version="1.0" encoding="utf-8"?>
<formControlPr xmlns="http://schemas.microsoft.com/office/spreadsheetml/2009/9/main" objectType="CheckBox" fmlaLink="$U$39" lockText="1" noThreeD="1"/>
</file>

<file path=xl/ctrlProps/ctrlProp35.xml><?xml version="1.0" encoding="utf-8"?>
<formControlPr xmlns="http://schemas.microsoft.com/office/spreadsheetml/2009/9/main" objectType="CheckBox" fmlaLink="$D$65" lockText="1" noThreeD="1"/>
</file>

<file path=xl/ctrlProps/ctrlProp350.xml><?xml version="1.0" encoding="utf-8"?>
<formControlPr xmlns="http://schemas.microsoft.com/office/spreadsheetml/2009/9/main" objectType="CheckBox" fmlaLink="$V$39" lockText="1" noThreeD="1"/>
</file>

<file path=xl/ctrlProps/ctrlProp351.xml><?xml version="1.0" encoding="utf-8"?>
<formControlPr xmlns="http://schemas.microsoft.com/office/spreadsheetml/2009/9/main" objectType="CheckBox" fmlaLink="$W$39" lockText="1" noThreeD="1"/>
</file>

<file path=xl/ctrlProps/ctrlProp352.xml><?xml version="1.0" encoding="utf-8"?>
<formControlPr xmlns="http://schemas.microsoft.com/office/spreadsheetml/2009/9/main" objectType="CheckBox" fmlaLink="$X$39" lockText="1" noThreeD="1"/>
</file>

<file path=xl/ctrlProps/ctrlProp353.xml><?xml version="1.0" encoding="utf-8"?>
<formControlPr xmlns="http://schemas.microsoft.com/office/spreadsheetml/2009/9/main" objectType="CheckBox" fmlaLink="$Y$39" lockText="1" noThreeD="1"/>
</file>

<file path=xl/ctrlProps/ctrlProp354.xml><?xml version="1.0" encoding="utf-8"?>
<formControlPr xmlns="http://schemas.microsoft.com/office/spreadsheetml/2009/9/main" objectType="CheckBox" fmlaLink="$Z$39" lockText="1" noThreeD="1"/>
</file>

<file path=xl/ctrlProps/ctrlProp355.xml><?xml version="1.0" encoding="utf-8"?>
<formControlPr xmlns="http://schemas.microsoft.com/office/spreadsheetml/2009/9/main" objectType="CheckBox" fmlaLink="$AA$39" lockText="1" noThreeD="1"/>
</file>

<file path=xl/ctrlProps/ctrlProp356.xml><?xml version="1.0" encoding="utf-8"?>
<formControlPr xmlns="http://schemas.microsoft.com/office/spreadsheetml/2009/9/main" objectType="Label" lockText="1"/>
</file>

<file path=xl/ctrlProps/ctrlProp357.xml><?xml version="1.0" encoding="utf-8"?>
<formControlPr xmlns="http://schemas.microsoft.com/office/spreadsheetml/2009/9/main" objectType="Label" lockText="1"/>
</file>

<file path=xl/ctrlProps/ctrlProp358.xml><?xml version="1.0" encoding="utf-8"?>
<formControlPr xmlns="http://schemas.microsoft.com/office/spreadsheetml/2009/9/main" objectType="Label" lockText="1"/>
</file>

<file path=xl/ctrlProps/ctrlProp359.xml><?xml version="1.0" encoding="utf-8"?>
<formControlPr xmlns="http://schemas.microsoft.com/office/spreadsheetml/2009/9/main" objectType="Radio" checked="Checked" lockText="1"/>
</file>

<file path=xl/ctrlProps/ctrlProp36.xml><?xml version="1.0" encoding="utf-8"?>
<formControlPr xmlns="http://schemas.microsoft.com/office/spreadsheetml/2009/9/main" objectType="CheckBox" fmlaLink="$E$65" lockText="1" noThreeD="1"/>
</file>

<file path=xl/ctrlProps/ctrlProp360.xml><?xml version="1.0" encoding="utf-8"?>
<formControlPr xmlns="http://schemas.microsoft.com/office/spreadsheetml/2009/9/main" objectType="Radio" checked="Checked" lockText="1"/>
</file>

<file path=xl/ctrlProps/ctrlProp361.xml><?xml version="1.0" encoding="utf-8"?>
<formControlPr xmlns="http://schemas.microsoft.com/office/spreadsheetml/2009/9/main" objectType="Radio" checked="Checked" lockText="1"/>
</file>

<file path=xl/ctrlProps/ctrlProp362.xml><?xml version="1.0" encoding="utf-8"?>
<formControlPr xmlns="http://schemas.microsoft.com/office/spreadsheetml/2009/9/main" objectType="Radio" checked="Checked" lockText="1"/>
</file>

<file path=xl/ctrlProps/ctrlProp363.xml><?xml version="1.0" encoding="utf-8"?>
<formControlPr xmlns="http://schemas.microsoft.com/office/spreadsheetml/2009/9/main" objectType="Radio" checked="Checked" lockText="1"/>
</file>

<file path=xl/ctrlProps/ctrlProp364.xml><?xml version="1.0" encoding="utf-8"?>
<formControlPr xmlns="http://schemas.microsoft.com/office/spreadsheetml/2009/9/main" objectType="Radio" checked="Checked" lockText="1"/>
</file>

<file path=xl/ctrlProps/ctrlProp365.xml><?xml version="1.0" encoding="utf-8"?>
<formControlPr xmlns="http://schemas.microsoft.com/office/spreadsheetml/2009/9/main" objectType="Radio" checked="Checked" lockText="1"/>
</file>

<file path=xl/ctrlProps/ctrlProp366.xml><?xml version="1.0" encoding="utf-8"?>
<formControlPr xmlns="http://schemas.microsoft.com/office/spreadsheetml/2009/9/main" objectType="Radio" checked="Checked" lockText="1"/>
</file>

<file path=xl/ctrlProps/ctrlProp367.xml><?xml version="1.0" encoding="utf-8"?>
<formControlPr xmlns="http://schemas.microsoft.com/office/spreadsheetml/2009/9/main" objectType="Radio" checked="Checked" lockText="1"/>
</file>

<file path=xl/ctrlProps/ctrlProp368.xml><?xml version="1.0" encoding="utf-8"?>
<formControlPr xmlns="http://schemas.microsoft.com/office/spreadsheetml/2009/9/main" objectType="Radio" checked="Checked" lockText="1"/>
</file>

<file path=xl/ctrlProps/ctrlProp369.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CheckBox" fmlaLink="$F$65" lockText="1" noThreeD="1"/>
</file>

<file path=xl/ctrlProps/ctrlProp370.xml><?xml version="1.0" encoding="utf-8"?>
<formControlPr xmlns="http://schemas.microsoft.com/office/spreadsheetml/2009/9/main" objectType="Radio" checked="Checked" lockText="1"/>
</file>

<file path=xl/ctrlProps/ctrlProp371.xml><?xml version="1.0" encoding="utf-8"?>
<formControlPr xmlns="http://schemas.microsoft.com/office/spreadsheetml/2009/9/main" objectType="Radio" checked="Checked" lockText="1"/>
</file>

<file path=xl/ctrlProps/ctrlProp372.xml><?xml version="1.0" encoding="utf-8"?>
<formControlPr xmlns="http://schemas.microsoft.com/office/spreadsheetml/2009/9/main" objectType="Radio" checked="Checked" lockText="1"/>
</file>

<file path=xl/ctrlProps/ctrlProp373.xml><?xml version="1.0" encoding="utf-8"?>
<formControlPr xmlns="http://schemas.microsoft.com/office/spreadsheetml/2009/9/main" objectType="Radio" checked="Checked" lockText="1"/>
</file>

<file path=xl/ctrlProps/ctrlProp374.xml><?xml version="1.0" encoding="utf-8"?>
<formControlPr xmlns="http://schemas.microsoft.com/office/spreadsheetml/2009/9/main" objectType="Radio" checked="Checked" lockText="1"/>
</file>

<file path=xl/ctrlProps/ctrlProp375.xml><?xml version="1.0" encoding="utf-8"?>
<formControlPr xmlns="http://schemas.microsoft.com/office/spreadsheetml/2009/9/main" objectType="Radio" checked="Checked" lockText="1"/>
</file>

<file path=xl/ctrlProps/ctrlProp376.xml><?xml version="1.0" encoding="utf-8"?>
<formControlPr xmlns="http://schemas.microsoft.com/office/spreadsheetml/2009/9/main" objectType="Radio" checked="Checked" lockText="1"/>
</file>

<file path=xl/ctrlProps/ctrlProp377.xml><?xml version="1.0" encoding="utf-8"?>
<formControlPr xmlns="http://schemas.microsoft.com/office/spreadsheetml/2009/9/main" objectType="Radio" checked="Checked" lockText="1"/>
</file>

<file path=xl/ctrlProps/ctrlProp378.xml><?xml version="1.0" encoding="utf-8"?>
<formControlPr xmlns="http://schemas.microsoft.com/office/spreadsheetml/2009/9/main" objectType="Radio" checked="Checked" lockText="1"/>
</file>

<file path=xl/ctrlProps/ctrlProp379.xml><?xml version="1.0" encoding="utf-8"?>
<formControlPr xmlns="http://schemas.microsoft.com/office/spreadsheetml/2009/9/main" objectType="Radio" checked="Checked" lockText="1"/>
</file>

<file path=xl/ctrlProps/ctrlProp38.xml><?xml version="1.0" encoding="utf-8"?>
<formControlPr xmlns="http://schemas.microsoft.com/office/spreadsheetml/2009/9/main" objectType="CheckBox" fmlaLink="$G$65" lockText="1" noThreeD="1"/>
</file>

<file path=xl/ctrlProps/ctrlProp380.xml><?xml version="1.0" encoding="utf-8"?>
<formControlPr xmlns="http://schemas.microsoft.com/office/spreadsheetml/2009/9/main" objectType="Radio" checked="Checked" lockText="1"/>
</file>

<file path=xl/ctrlProps/ctrlProp381.xml><?xml version="1.0" encoding="utf-8"?>
<formControlPr xmlns="http://schemas.microsoft.com/office/spreadsheetml/2009/9/main" objectType="Radio" checked="Checked" lockText="1"/>
</file>

<file path=xl/ctrlProps/ctrlProp382.xml><?xml version="1.0" encoding="utf-8"?>
<formControlPr xmlns="http://schemas.microsoft.com/office/spreadsheetml/2009/9/main" objectType="Radio" checked="Checked" lockText="1"/>
</file>

<file path=xl/ctrlProps/ctrlProp383.xml><?xml version="1.0" encoding="utf-8"?>
<formControlPr xmlns="http://schemas.microsoft.com/office/spreadsheetml/2009/9/main" objectType="Radio" checked="Checked" lockText="1"/>
</file>

<file path=xl/ctrlProps/ctrlProp384.xml><?xml version="1.0" encoding="utf-8"?>
<formControlPr xmlns="http://schemas.microsoft.com/office/spreadsheetml/2009/9/main" objectType="Radio" checked="Checked" lockText="1"/>
</file>

<file path=xl/ctrlProps/ctrlProp385.xml><?xml version="1.0" encoding="utf-8"?>
<formControlPr xmlns="http://schemas.microsoft.com/office/spreadsheetml/2009/9/main" objectType="Radio" checked="Checked" lockText="1"/>
</file>

<file path=xl/ctrlProps/ctrlProp386.xml><?xml version="1.0" encoding="utf-8"?>
<formControlPr xmlns="http://schemas.microsoft.com/office/spreadsheetml/2009/9/main" objectType="Radio" checked="Checked" lockText="1"/>
</file>

<file path=xl/ctrlProps/ctrlProp387.xml><?xml version="1.0" encoding="utf-8"?>
<formControlPr xmlns="http://schemas.microsoft.com/office/spreadsheetml/2009/9/main" objectType="Radio" checked="Checked" lockText="1"/>
</file>

<file path=xl/ctrlProps/ctrlProp388.xml><?xml version="1.0" encoding="utf-8"?>
<formControlPr xmlns="http://schemas.microsoft.com/office/spreadsheetml/2009/9/main" objectType="Radio" checked="Checked" lockText="1"/>
</file>

<file path=xl/ctrlProps/ctrlProp389.xml><?xml version="1.0" encoding="utf-8"?>
<formControlPr xmlns="http://schemas.microsoft.com/office/spreadsheetml/2009/9/main" objectType="Radio" checked="Checked" lockText="1"/>
</file>

<file path=xl/ctrlProps/ctrlProp39.xml><?xml version="1.0" encoding="utf-8"?>
<formControlPr xmlns="http://schemas.microsoft.com/office/spreadsheetml/2009/9/main" objectType="Radio" firstButton="1" fmlaLink="$J$23" lockText="1"/>
</file>

<file path=xl/ctrlProps/ctrlProp4.xml><?xml version="1.0" encoding="utf-8"?>
<formControlPr xmlns="http://schemas.microsoft.com/office/spreadsheetml/2009/9/main" objectType="Radio" firstButton="1" fmlaLink="$B$57"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67"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firstButton="1" fmlaLink="$J$28"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J$30"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J$31"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checked="Checked" lockText="1"/>
</file>

<file path=xl/ctrlProps/ctrlProp65.xml><?xml version="1.0" encoding="utf-8"?>
<formControlPr xmlns="http://schemas.microsoft.com/office/spreadsheetml/2009/9/main" objectType="Radio" checked="Checked" lockText="1"/>
</file>

<file path=xl/ctrlProps/ctrlProp66.xml><?xml version="1.0" encoding="utf-8"?>
<formControlPr xmlns="http://schemas.microsoft.com/office/spreadsheetml/2009/9/main" objectType="Radio" checked="Checked" lockText="1"/>
</file>

<file path=xl/ctrlProps/ctrlProp67.xml><?xml version="1.0" encoding="utf-8"?>
<formControlPr xmlns="http://schemas.microsoft.com/office/spreadsheetml/2009/9/main" objectType="Radio" checked="Checked"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Radio" checked="Checked"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checked="Checked" lockText="1"/>
</file>

<file path=xl/ctrlProps/ctrlProp74.xml><?xml version="1.0" encoding="utf-8"?>
<formControlPr xmlns="http://schemas.microsoft.com/office/spreadsheetml/2009/9/main" objectType="Radio" checked="Checked" lockText="1"/>
</file>

<file path=xl/ctrlProps/ctrlProp75.xml><?xml version="1.0" encoding="utf-8"?>
<formControlPr xmlns="http://schemas.microsoft.com/office/spreadsheetml/2009/9/main" objectType="Radio" checked="Checked" lockText="1"/>
</file>

<file path=xl/ctrlProps/ctrlProp76.xml><?xml version="1.0" encoding="utf-8"?>
<formControlPr xmlns="http://schemas.microsoft.com/office/spreadsheetml/2009/9/main" objectType="Radio" firstButton="1" fmlaLink="$B$52"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checked="Checked"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checked="Checked" lockText="1"/>
</file>

<file path=xl/ctrlProps/ctrlProp83.xml><?xml version="1.0" encoding="utf-8"?>
<formControlPr xmlns="http://schemas.microsoft.com/office/spreadsheetml/2009/9/main" objectType="Radio" firstButton="1" fmlaLink="$J$29"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checked="Checked"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firstButton="1" fmlaLink="$J$25" lockText="1"/>
</file>

<file path=xl/ctrlProps/ctrlProp90.xml><?xml version="1.0" encoding="utf-8"?>
<formControlPr xmlns="http://schemas.microsoft.com/office/spreadsheetml/2009/9/main" objectType="Radio" firstButton="1" fmlaLink="$N$16"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firstButton="1" fmlaLink="$N$17" lockText="1"/>
</file>

<file path=xl/ctrlProps/ctrlProp99.xml><?xml version="1.0" encoding="utf-8"?>
<formControlPr xmlns="http://schemas.microsoft.com/office/spreadsheetml/2009/9/main" objectType="Radio" lockText="1"/>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57150</xdr:rowOff>
        </xdr:from>
        <xdr:to>
          <xdr:col>2</xdr:col>
          <xdr:colOff>57150</xdr:colOff>
          <xdr:row>15</xdr:row>
          <xdr:rowOff>266700</xdr:rowOff>
        </xdr:to>
        <xdr:sp macro="" textlink="">
          <xdr:nvSpPr>
            <xdr:cNvPr id="22529" name="Option Button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腹腔鏡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57150</xdr:rowOff>
        </xdr:from>
        <xdr:to>
          <xdr:col>3</xdr:col>
          <xdr:colOff>495300</xdr:colOff>
          <xdr:row>15</xdr:row>
          <xdr:rowOff>266700</xdr:rowOff>
        </xdr:to>
        <xdr:sp macro="" textlink="">
          <xdr:nvSpPr>
            <xdr:cNvPr id="22530" name="Option Button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開腹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7</xdr:col>
          <xdr:colOff>381000</xdr:colOff>
          <xdr:row>15</xdr:row>
          <xdr:rowOff>304800</xdr:rowOff>
        </xdr:to>
        <xdr:sp macro="" textlink="">
          <xdr:nvSpPr>
            <xdr:cNvPr id="22531" name="Group Box 3" hidden="1">
              <a:extLst>
                <a:ext uri="{63B3BB69-23CF-44E3-9099-C40C66FF867C}">
                  <a14:compatExt spid="_x0000_s225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19</xdr:row>
          <xdr:rowOff>57150</xdr:rowOff>
        </xdr:from>
        <xdr:to>
          <xdr:col>2</xdr:col>
          <xdr:colOff>38100</xdr:colOff>
          <xdr:row>19</xdr:row>
          <xdr:rowOff>266700</xdr:rowOff>
        </xdr:to>
        <xdr:sp macro="" textlink="">
          <xdr:nvSpPr>
            <xdr:cNvPr id="22532" name="Option Button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D0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57150</xdr:rowOff>
        </xdr:from>
        <xdr:to>
          <xdr:col>3</xdr:col>
          <xdr:colOff>476250</xdr:colOff>
          <xdr:row>19</xdr:row>
          <xdr:rowOff>266700</xdr:rowOff>
        </xdr:to>
        <xdr:sp macro="" textlink="">
          <xdr:nvSpPr>
            <xdr:cNvPr id="22533" name="Option Button 5"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7</xdr:col>
          <xdr:colOff>381000</xdr:colOff>
          <xdr:row>19</xdr:row>
          <xdr:rowOff>304800</xdr:rowOff>
        </xdr:to>
        <xdr:sp macro="" textlink="">
          <xdr:nvSpPr>
            <xdr:cNvPr id="22534" name="Group Box 6" hidden="1">
              <a:extLst>
                <a:ext uri="{63B3BB69-23CF-44E3-9099-C40C66FF867C}">
                  <a14:compatExt spid="_x0000_s225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19</xdr:row>
          <xdr:rowOff>57150</xdr:rowOff>
        </xdr:from>
        <xdr:to>
          <xdr:col>4</xdr:col>
          <xdr:colOff>333375</xdr:colOff>
          <xdr:row>19</xdr:row>
          <xdr:rowOff>266700</xdr:rowOff>
        </xdr:to>
        <xdr:sp macro="" textlink="">
          <xdr:nvSpPr>
            <xdr:cNvPr id="22535" name="Option Button 7" hidden="1">
              <a:extLst>
                <a:ext uri="{63B3BB69-23CF-44E3-9099-C40C66FF867C}">
                  <a14:compatExt spid="_x0000_s2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D1a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19</xdr:row>
          <xdr:rowOff>57150</xdr:rowOff>
        </xdr:from>
        <xdr:to>
          <xdr:col>5</xdr:col>
          <xdr:colOff>523875</xdr:colOff>
          <xdr:row>19</xdr:row>
          <xdr:rowOff>266700</xdr:rowOff>
        </xdr:to>
        <xdr:sp macro="" textlink="">
          <xdr:nvSpPr>
            <xdr:cNvPr id="22536" name="Option Button 8"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D1b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57150</xdr:rowOff>
        </xdr:from>
        <xdr:to>
          <xdr:col>2</xdr:col>
          <xdr:colOff>38100</xdr:colOff>
          <xdr:row>24</xdr:row>
          <xdr:rowOff>266700</xdr:rowOff>
        </xdr:to>
        <xdr:sp macro="" textlink="">
          <xdr:nvSpPr>
            <xdr:cNvPr id="22537" name="Option Button 9" hidden="1">
              <a:extLst>
                <a:ext uri="{63B3BB69-23CF-44E3-9099-C40C66FF867C}">
                  <a14:compatExt spid="_x0000_s2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24</xdr:row>
          <xdr:rowOff>57150</xdr:rowOff>
        </xdr:from>
        <xdr:to>
          <xdr:col>3</xdr:col>
          <xdr:colOff>523875</xdr:colOff>
          <xdr:row>24</xdr:row>
          <xdr:rowOff>266700</xdr:rowOff>
        </xdr:to>
        <xdr:sp macro="" textlink="">
          <xdr:nvSpPr>
            <xdr:cNvPr id="22538" name="Option Button 10" hidden="1">
              <a:extLst>
                <a:ext uri="{63B3BB69-23CF-44E3-9099-C40C66FF867C}">
                  <a14:compatExt spid="_x0000_s2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非温存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7</xdr:col>
          <xdr:colOff>381000</xdr:colOff>
          <xdr:row>24</xdr:row>
          <xdr:rowOff>304800</xdr:rowOff>
        </xdr:to>
        <xdr:sp macro="" textlink="">
          <xdr:nvSpPr>
            <xdr:cNvPr id="22539" name="Group Box 11" hidden="1">
              <a:extLst>
                <a:ext uri="{63B3BB69-23CF-44E3-9099-C40C66FF867C}">
                  <a14:compatExt spid="_x0000_s225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57150</xdr:rowOff>
        </xdr:from>
        <xdr:to>
          <xdr:col>2</xdr:col>
          <xdr:colOff>38100</xdr:colOff>
          <xdr:row>25</xdr:row>
          <xdr:rowOff>266700</xdr:rowOff>
        </xdr:to>
        <xdr:sp macro="" textlink="">
          <xdr:nvSpPr>
            <xdr:cNvPr id="22540" name="Option Button 12" hidden="1">
              <a:extLst>
                <a:ext uri="{63B3BB69-23CF-44E3-9099-C40C66FF867C}">
                  <a14:compatExt spid="_x0000_s2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57150</xdr:rowOff>
        </xdr:from>
        <xdr:to>
          <xdr:col>3</xdr:col>
          <xdr:colOff>523875</xdr:colOff>
          <xdr:row>25</xdr:row>
          <xdr:rowOff>266700</xdr:rowOff>
        </xdr:to>
        <xdr:sp macro="" textlink="">
          <xdr:nvSpPr>
            <xdr:cNvPr id="22541" name="Option Button 13"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非温存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7</xdr:col>
          <xdr:colOff>381000</xdr:colOff>
          <xdr:row>25</xdr:row>
          <xdr:rowOff>304800</xdr:rowOff>
        </xdr:to>
        <xdr:sp macro="" textlink="">
          <xdr:nvSpPr>
            <xdr:cNvPr id="22542" name="Group Box 14" hidden="1">
              <a:extLst>
                <a:ext uri="{63B3BB69-23CF-44E3-9099-C40C66FF867C}">
                  <a14:compatExt spid="_x0000_s225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57150</xdr:rowOff>
        </xdr:from>
        <xdr:to>
          <xdr:col>2</xdr:col>
          <xdr:colOff>38100</xdr:colOff>
          <xdr:row>26</xdr:row>
          <xdr:rowOff>266700</xdr:rowOff>
        </xdr:to>
        <xdr:sp macro="" textlink="">
          <xdr:nvSpPr>
            <xdr:cNvPr id="22543" name="Option Button 15" hidden="1">
              <a:extLst>
                <a:ext uri="{63B3BB69-23CF-44E3-9099-C40C66FF867C}">
                  <a14:compatExt spid="_x0000_s2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57150</xdr:rowOff>
        </xdr:from>
        <xdr:to>
          <xdr:col>3</xdr:col>
          <xdr:colOff>523875</xdr:colOff>
          <xdr:row>26</xdr:row>
          <xdr:rowOff>266700</xdr:rowOff>
        </xdr:to>
        <xdr:sp macro="" textlink="">
          <xdr:nvSpPr>
            <xdr:cNvPr id="22544" name="Option Button 16" hidden="1">
              <a:extLst>
                <a:ext uri="{63B3BB69-23CF-44E3-9099-C40C66FF867C}">
                  <a14:compatExt spid="_x0000_s2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非温存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7</xdr:col>
          <xdr:colOff>381000</xdr:colOff>
          <xdr:row>26</xdr:row>
          <xdr:rowOff>304800</xdr:rowOff>
        </xdr:to>
        <xdr:sp macro="" textlink="">
          <xdr:nvSpPr>
            <xdr:cNvPr id="22545" name="Group Box 17" hidden="1">
              <a:extLst>
                <a:ext uri="{63B3BB69-23CF-44E3-9099-C40C66FF867C}">
                  <a14:compatExt spid="_x0000_s225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19</xdr:row>
          <xdr:rowOff>57150</xdr:rowOff>
        </xdr:from>
        <xdr:to>
          <xdr:col>7</xdr:col>
          <xdr:colOff>28575</xdr:colOff>
          <xdr:row>19</xdr:row>
          <xdr:rowOff>266700</xdr:rowOff>
        </xdr:to>
        <xdr:sp macro="" textlink="">
          <xdr:nvSpPr>
            <xdr:cNvPr id="22546" name="Option Button 18" hidden="1">
              <a:extLst>
                <a:ext uri="{63B3BB69-23CF-44E3-9099-C40C66FF867C}">
                  <a14:compatExt spid="_x0000_s2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7</xdr:col>
          <xdr:colOff>381000</xdr:colOff>
          <xdr:row>21</xdr:row>
          <xdr:rowOff>228600</xdr:rowOff>
        </xdr:to>
        <xdr:sp macro="" textlink="">
          <xdr:nvSpPr>
            <xdr:cNvPr id="22547" name="Group Box 19" hidden="1">
              <a:extLst>
                <a:ext uri="{63B3BB69-23CF-44E3-9099-C40C66FF867C}">
                  <a14:compatExt spid="_x0000_s225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38100</xdr:rowOff>
        </xdr:from>
        <xdr:to>
          <xdr:col>2</xdr:col>
          <xdr:colOff>57150</xdr:colOff>
          <xdr:row>14</xdr:row>
          <xdr:rowOff>0</xdr:rowOff>
        </xdr:to>
        <xdr:sp macro="" textlink="">
          <xdr:nvSpPr>
            <xdr:cNvPr id="22548" name="Option Button 20" hidden="1">
              <a:extLst>
                <a:ext uri="{63B3BB69-23CF-44E3-9099-C40C66FF867C}">
                  <a14:compatExt spid="_x0000_s2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胃全摘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38100</xdr:rowOff>
        </xdr:from>
        <xdr:to>
          <xdr:col>3</xdr:col>
          <xdr:colOff>723900</xdr:colOff>
          <xdr:row>14</xdr:row>
          <xdr:rowOff>0</xdr:rowOff>
        </xdr:to>
        <xdr:sp macro="" textlink="">
          <xdr:nvSpPr>
            <xdr:cNvPr id="22549" name="Option Button 21" hidden="1">
              <a:extLst>
                <a:ext uri="{63B3BB69-23CF-44E3-9099-C40C66FF867C}">
                  <a14:compatExt spid="_x0000_s2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幽門側切除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7</xdr:col>
          <xdr:colOff>381000</xdr:colOff>
          <xdr:row>14</xdr:row>
          <xdr:rowOff>228600</xdr:rowOff>
        </xdr:to>
        <xdr:sp macro="" textlink="">
          <xdr:nvSpPr>
            <xdr:cNvPr id="22550" name="Group Box 22" hidden="1">
              <a:extLst>
                <a:ext uri="{63B3BB69-23CF-44E3-9099-C40C66FF867C}">
                  <a14:compatExt spid="_x0000_s225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13</xdr:row>
          <xdr:rowOff>38100</xdr:rowOff>
        </xdr:from>
        <xdr:to>
          <xdr:col>5</xdr:col>
          <xdr:colOff>371475</xdr:colOff>
          <xdr:row>14</xdr:row>
          <xdr:rowOff>0</xdr:rowOff>
        </xdr:to>
        <xdr:sp macro="" textlink="">
          <xdr:nvSpPr>
            <xdr:cNvPr id="22551" name="Option Button 23" hidden="1">
              <a:extLst>
                <a:ext uri="{63B3BB69-23CF-44E3-9099-C40C66FF867C}">
                  <a14:compatExt spid="_x0000_s2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幽門保存胃切除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13</xdr:row>
          <xdr:rowOff>38100</xdr:rowOff>
        </xdr:from>
        <xdr:to>
          <xdr:col>7</xdr:col>
          <xdr:colOff>209550</xdr:colOff>
          <xdr:row>14</xdr:row>
          <xdr:rowOff>0</xdr:rowOff>
        </xdr:to>
        <xdr:sp macro="" textlink="">
          <xdr:nvSpPr>
            <xdr:cNvPr id="22552" name="Option Button 24" hidden="1">
              <a:extLst>
                <a:ext uri="{63B3BB69-23CF-44E3-9099-C40C66FF867C}">
                  <a14:compatExt spid="_x0000_s22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噴門側胃切除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238125</xdr:rowOff>
        </xdr:from>
        <xdr:to>
          <xdr:col>3</xdr:col>
          <xdr:colOff>361950</xdr:colOff>
          <xdr:row>14</xdr:row>
          <xdr:rowOff>200025</xdr:rowOff>
        </xdr:to>
        <xdr:sp macro="" textlink="">
          <xdr:nvSpPr>
            <xdr:cNvPr id="22553" name="Option Button 25" hidden="1">
              <a:extLst>
                <a:ext uri="{63B3BB69-23CF-44E3-9099-C40C66FF867C}">
                  <a14:compatExt spid="_x0000_s22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下部食道噴門側胃切除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238125</xdr:rowOff>
        </xdr:from>
        <xdr:to>
          <xdr:col>4</xdr:col>
          <xdr:colOff>476250</xdr:colOff>
          <xdr:row>14</xdr:row>
          <xdr:rowOff>200025</xdr:rowOff>
        </xdr:to>
        <xdr:sp macro="" textlink="">
          <xdr:nvSpPr>
            <xdr:cNvPr id="22554" name="Option Button 26" hidden="1">
              <a:extLst>
                <a:ext uri="{63B3BB69-23CF-44E3-9099-C40C66FF867C}">
                  <a14:compatExt spid="_x0000_s22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分節胃切除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28575</xdr:rowOff>
        </xdr:from>
        <xdr:to>
          <xdr:col>2</xdr:col>
          <xdr:colOff>257175</xdr:colOff>
          <xdr:row>16</xdr:row>
          <xdr:rowOff>238125</xdr:rowOff>
        </xdr:to>
        <xdr:sp macro="" textlink="">
          <xdr:nvSpPr>
            <xdr:cNvPr id="22555" name="Option Button 27" hidden="1">
              <a:extLst>
                <a:ext uri="{63B3BB69-23CF-44E3-9099-C40C66FF867C}">
                  <a14:compatExt spid="_x0000_s22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B-Ⅰ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28575</xdr:rowOff>
        </xdr:from>
        <xdr:to>
          <xdr:col>4</xdr:col>
          <xdr:colOff>238125</xdr:colOff>
          <xdr:row>16</xdr:row>
          <xdr:rowOff>238125</xdr:rowOff>
        </xdr:to>
        <xdr:sp macro="" textlink="">
          <xdr:nvSpPr>
            <xdr:cNvPr id="22556" name="Option Button 28" hidden="1">
              <a:extLst>
                <a:ext uri="{63B3BB69-23CF-44E3-9099-C40C66FF867C}">
                  <a14:compatExt spid="_x0000_s22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Roux-en 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19050</xdr:rowOff>
        </xdr:from>
        <xdr:to>
          <xdr:col>7</xdr:col>
          <xdr:colOff>381000</xdr:colOff>
          <xdr:row>17</xdr:row>
          <xdr:rowOff>228600</xdr:rowOff>
        </xdr:to>
        <xdr:sp macro="" textlink="">
          <xdr:nvSpPr>
            <xdr:cNvPr id="22557" name="Group Box 29" hidden="1">
              <a:extLst>
                <a:ext uri="{63B3BB69-23CF-44E3-9099-C40C66FF867C}">
                  <a14:compatExt spid="_x0000_s225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38100</xdr:rowOff>
        </xdr:from>
        <xdr:to>
          <xdr:col>6</xdr:col>
          <xdr:colOff>609600</xdr:colOff>
          <xdr:row>17</xdr:row>
          <xdr:rowOff>0</xdr:rowOff>
        </xdr:to>
        <xdr:sp macro="" textlink="">
          <xdr:nvSpPr>
            <xdr:cNvPr id="22558" name="Option Button 30" hidden="1">
              <a:extLst>
                <a:ext uri="{63B3BB69-23CF-44E3-9099-C40C66FF867C}">
                  <a14:compatExt spid="_x0000_s22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B-Ⅱ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0</xdr:rowOff>
        </xdr:from>
        <xdr:to>
          <xdr:col>2</xdr:col>
          <xdr:colOff>428625</xdr:colOff>
          <xdr:row>17</xdr:row>
          <xdr:rowOff>209550</xdr:rowOff>
        </xdr:to>
        <xdr:sp macro="" textlink="">
          <xdr:nvSpPr>
            <xdr:cNvPr id="22559" name="Option Button 31" hidden="1">
              <a:extLst>
                <a:ext uri="{63B3BB69-23CF-44E3-9099-C40C66FF867C}">
                  <a14:compatExt spid="_x0000_s22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J-pouch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4</xdr:col>
          <xdr:colOff>628650</xdr:colOff>
          <xdr:row>17</xdr:row>
          <xdr:rowOff>209550</xdr:rowOff>
        </xdr:to>
        <xdr:sp macro="" textlink="">
          <xdr:nvSpPr>
            <xdr:cNvPr id="22560" name="Option Button 32" hidden="1">
              <a:extLst>
                <a:ext uri="{63B3BB69-23CF-44E3-9099-C40C66FF867C}">
                  <a14:compatExt spid="_x0000_s22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ダブルトラクト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38100</xdr:rowOff>
        </xdr:from>
        <xdr:to>
          <xdr:col>1</xdr:col>
          <xdr:colOff>895350</xdr:colOff>
          <xdr:row>21</xdr:row>
          <xdr:rowOff>0</xdr:rowOff>
        </xdr:to>
        <xdr:sp macro="" textlink="">
          <xdr:nvSpPr>
            <xdr:cNvPr id="22561" name="Check Box 33" hidden="1">
              <a:extLst>
                <a:ext uri="{63B3BB69-23CF-44E3-9099-C40C66FF867C}">
                  <a14:compatExt spid="_x0000_s22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38100</xdr:rowOff>
        </xdr:from>
        <xdr:to>
          <xdr:col>3</xdr:col>
          <xdr:colOff>381000</xdr:colOff>
          <xdr:row>21</xdr:row>
          <xdr:rowOff>0</xdr:rowOff>
        </xdr:to>
        <xdr:sp macro="" textlink="">
          <xdr:nvSpPr>
            <xdr:cNvPr id="22562" name="Check Box 34" hidden="1">
              <a:extLst>
                <a:ext uri="{63B3BB69-23CF-44E3-9099-C40C66FF867C}">
                  <a14:compatExt spid="_x0000_s22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胆嚢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38100</xdr:rowOff>
        </xdr:from>
        <xdr:to>
          <xdr:col>4</xdr:col>
          <xdr:colOff>238125</xdr:colOff>
          <xdr:row>21</xdr:row>
          <xdr:rowOff>0</xdr:rowOff>
        </xdr:to>
        <xdr:sp macro="" textlink="">
          <xdr:nvSpPr>
            <xdr:cNvPr id="22563" name="Check Box 35" hidden="1">
              <a:extLst>
                <a:ext uri="{63B3BB69-23CF-44E3-9099-C40C66FF867C}">
                  <a14:compatExt spid="_x0000_s22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20</xdr:row>
          <xdr:rowOff>38100</xdr:rowOff>
        </xdr:from>
        <xdr:to>
          <xdr:col>5</xdr:col>
          <xdr:colOff>428625</xdr:colOff>
          <xdr:row>21</xdr:row>
          <xdr:rowOff>0</xdr:rowOff>
        </xdr:to>
        <xdr:sp macro="" textlink="">
          <xdr:nvSpPr>
            <xdr:cNvPr id="22564" name="Check Box 36" hidden="1">
              <a:extLst>
                <a:ext uri="{63B3BB69-23CF-44E3-9099-C40C66FF867C}">
                  <a14:compatExt spid="_x0000_s22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膵臓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20</xdr:row>
          <xdr:rowOff>38100</xdr:rowOff>
        </xdr:from>
        <xdr:to>
          <xdr:col>6</xdr:col>
          <xdr:colOff>619125</xdr:colOff>
          <xdr:row>21</xdr:row>
          <xdr:rowOff>0</xdr:rowOff>
        </xdr:to>
        <xdr:sp macro="" textlink="">
          <xdr:nvSpPr>
            <xdr:cNvPr id="22565" name="Check Box 37" hidden="1">
              <a:extLst>
                <a:ext uri="{63B3BB69-23CF-44E3-9099-C40C66FF867C}">
                  <a14:compatExt spid="_x0000_s22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肝臓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19050</xdr:rowOff>
        </xdr:from>
        <xdr:to>
          <xdr:col>2</xdr:col>
          <xdr:colOff>323850</xdr:colOff>
          <xdr:row>21</xdr:row>
          <xdr:rowOff>228600</xdr:rowOff>
        </xdr:to>
        <xdr:sp macro="" textlink="">
          <xdr:nvSpPr>
            <xdr:cNvPr id="22566" name="Check Box 38" hidden="1">
              <a:extLst>
                <a:ext uri="{63B3BB69-23CF-44E3-9099-C40C66FF867C}">
                  <a14:compatExt spid="_x0000_s22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57150</xdr:rowOff>
        </xdr:from>
        <xdr:to>
          <xdr:col>2</xdr:col>
          <xdr:colOff>38100</xdr:colOff>
          <xdr:row>22</xdr:row>
          <xdr:rowOff>266700</xdr:rowOff>
        </xdr:to>
        <xdr:sp macro="" textlink="">
          <xdr:nvSpPr>
            <xdr:cNvPr id="22567" name="Option Button 39" hidden="1">
              <a:extLst>
                <a:ext uri="{63B3BB69-23CF-44E3-9099-C40C66FF867C}">
                  <a14:compatExt spid="_x0000_s22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結腸前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57150</xdr:rowOff>
        </xdr:from>
        <xdr:to>
          <xdr:col>3</xdr:col>
          <xdr:colOff>495300</xdr:colOff>
          <xdr:row>22</xdr:row>
          <xdr:rowOff>266700</xdr:rowOff>
        </xdr:to>
        <xdr:sp macro="" textlink="">
          <xdr:nvSpPr>
            <xdr:cNvPr id="22568" name="Option Button 40" hidden="1">
              <a:extLst>
                <a:ext uri="{63B3BB69-23CF-44E3-9099-C40C66FF867C}">
                  <a14:compatExt spid="_x0000_s22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結腸後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7</xdr:col>
          <xdr:colOff>381000</xdr:colOff>
          <xdr:row>22</xdr:row>
          <xdr:rowOff>304800</xdr:rowOff>
        </xdr:to>
        <xdr:sp macro="" textlink="">
          <xdr:nvSpPr>
            <xdr:cNvPr id="22569" name="Group Box 41" hidden="1">
              <a:extLst>
                <a:ext uri="{63B3BB69-23CF-44E3-9099-C40C66FF867C}">
                  <a14:compatExt spid="_x0000_s225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28575</xdr:rowOff>
        </xdr:from>
        <xdr:to>
          <xdr:col>2</xdr:col>
          <xdr:colOff>38100</xdr:colOff>
          <xdr:row>23</xdr:row>
          <xdr:rowOff>238125</xdr:rowOff>
        </xdr:to>
        <xdr:sp macro="" textlink="">
          <xdr:nvSpPr>
            <xdr:cNvPr id="22570" name="Option Button 42" hidden="1">
              <a:extLst>
                <a:ext uri="{63B3BB69-23CF-44E3-9099-C40C66FF867C}">
                  <a14:compatExt spid="_x0000_s22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28575</xdr:rowOff>
        </xdr:from>
        <xdr:to>
          <xdr:col>3</xdr:col>
          <xdr:colOff>504825</xdr:colOff>
          <xdr:row>23</xdr:row>
          <xdr:rowOff>238125</xdr:rowOff>
        </xdr:to>
        <xdr:sp macro="" textlink="">
          <xdr:nvSpPr>
            <xdr:cNvPr id="22571" name="Option Button 43" hidden="1">
              <a:extLst>
                <a:ext uri="{63B3BB69-23CF-44E3-9099-C40C66FF867C}">
                  <a14:compatExt spid="_x0000_s22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1/5以下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7</xdr:col>
          <xdr:colOff>381000</xdr:colOff>
          <xdr:row>24</xdr:row>
          <xdr:rowOff>0</xdr:rowOff>
        </xdr:to>
        <xdr:sp macro="" textlink="">
          <xdr:nvSpPr>
            <xdr:cNvPr id="22572" name="Group Box 44" hidden="1">
              <a:extLst>
                <a:ext uri="{63B3BB69-23CF-44E3-9099-C40C66FF867C}">
                  <a14:compatExt spid="_x0000_s225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28575</xdr:rowOff>
        </xdr:from>
        <xdr:to>
          <xdr:col>4</xdr:col>
          <xdr:colOff>142875</xdr:colOff>
          <xdr:row>23</xdr:row>
          <xdr:rowOff>238125</xdr:rowOff>
        </xdr:to>
        <xdr:sp macro="" textlink="">
          <xdr:nvSpPr>
            <xdr:cNvPr id="22573" name="Option Button 45" hidden="1">
              <a:extLst>
                <a:ext uri="{63B3BB69-23CF-44E3-9099-C40C66FF867C}">
                  <a14:compatExt spid="_x0000_s22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23</xdr:row>
          <xdr:rowOff>28575</xdr:rowOff>
        </xdr:from>
        <xdr:to>
          <xdr:col>5</xdr:col>
          <xdr:colOff>333375</xdr:colOff>
          <xdr:row>23</xdr:row>
          <xdr:rowOff>238125</xdr:rowOff>
        </xdr:to>
        <xdr:sp macro="" textlink="">
          <xdr:nvSpPr>
            <xdr:cNvPr id="22574" name="Option Button 46" hidden="1">
              <a:extLst>
                <a:ext uri="{63B3BB69-23CF-44E3-9099-C40C66FF867C}">
                  <a14:compatExt spid="_x0000_s22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23</xdr:row>
          <xdr:rowOff>28575</xdr:rowOff>
        </xdr:from>
        <xdr:to>
          <xdr:col>7</xdr:col>
          <xdr:colOff>85725</xdr:colOff>
          <xdr:row>23</xdr:row>
          <xdr:rowOff>238125</xdr:rowOff>
        </xdr:to>
        <xdr:sp macro="" textlink="">
          <xdr:nvSpPr>
            <xdr:cNvPr id="22575" name="Option Button 47" hidden="1">
              <a:extLst>
                <a:ext uri="{63B3BB69-23CF-44E3-9099-C40C66FF867C}">
                  <a14:compatExt spid="_x0000_s22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238125</xdr:rowOff>
        </xdr:from>
        <xdr:to>
          <xdr:col>6</xdr:col>
          <xdr:colOff>85725</xdr:colOff>
          <xdr:row>17</xdr:row>
          <xdr:rowOff>200025</xdr:rowOff>
        </xdr:to>
        <xdr:sp macro="" textlink="">
          <xdr:nvSpPr>
            <xdr:cNvPr id="22576" name="Option Button 48" hidden="1">
              <a:extLst>
                <a:ext uri="{63B3BB69-23CF-44E3-9099-C40C66FF867C}">
                  <a14:compatExt spid="_x0000_s22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15</xdr:row>
          <xdr:rowOff>57150</xdr:rowOff>
        </xdr:from>
        <xdr:to>
          <xdr:col>4</xdr:col>
          <xdr:colOff>657225</xdr:colOff>
          <xdr:row>15</xdr:row>
          <xdr:rowOff>266700</xdr:rowOff>
        </xdr:to>
        <xdr:sp macro="" textlink="">
          <xdr:nvSpPr>
            <xdr:cNvPr id="22577" name="Option Button 49" hidden="1">
              <a:extLst>
                <a:ext uri="{63B3BB69-23CF-44E3-9099-C40C66FF867C}">
                  <a14:compatExt spid="_x0000_s22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22</xdr:row>
          <xdr:rowOff>57150</xdr:rowOff>
        </xdr:from>
        <xdr:to>
          <xdr:col>5</xdr:col>
          <xdr:colOff>57150</xdr:colOff>
          <xdr:row>22</xdr:row>
          <xdr:rowOff>266700</xdr:rowOff>
        </xdr:to>
        <xdr:sp macro="" textlink="">
          <xdr:nvSpPr>
            <xdr:cNvPr id="22578" name="Option Button 50" hidden="1">
              <a:extLst>
                <a:ext uri="{63B3BB69-23CF-44E3-9099-C40C66FF867C}">
                  <a14:compatExt spid="_x0000_s22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266700</xdr:rowOff>
        </xdr:from>
        <xdr:to>
          <xdr:col>2</xdr:col>
          <xdr:colOff>19050</xdr:colOff>
          <xdr:row>23</xdr:row>
          <xdr:rowOff>476250</xdr:rowOff>
        </xdr:to>
        <xdr:sp macro="" textlink="">
          <xdr:nvSpPr>
            <xdr:cNvPr id="22579" name="Option Button 51" hidden="1">
              <a:extLst>
                <a:ext uri="{63B3BB69-23CF-44E3-9099-C40C66FF867C}">
                  <a14:compatExt spid="_x0000_s22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24</xdr:row>
          <xdr:rowOff>57150</xdr:rowOff>
        </xdr:from>
        <xdr:to>
          <xdr:col>4</xdr:col>
          <xdr:colOff>476250</xdr:colOff>
          <xdr:row>24</xdr:row>
          <xdr:rowOff>266700</xdr:rowOff>
        </xdr:to>
        <xdr:sp macro="" textlink="">
          <xdr:nvSpPr>
            <xdr:cNvPr id="22580" name="Option Button 52" hidden="1">
              <a:extLst>
                <a:ext uri="{63B3BB69-23CF-44E3-9099-C40C66FF867C}">
                  <a14:compatExt spid="_x0000_s22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25</xdr:row>
          <xdr:rowOff>57150</xdr:rowOff>
        </xdr:from>
        <xdr:to>
          <xdr:col>4</xdr:col>
          <xdr:colOff>476250</xdr:colOff>
          <xdr:row>25</xdr:row>
          <xdr:rowOff>266700</xdr:rowOff>
        </xdr:to>
        <xdr:sp macro="" textlink="">
          <xdr:nvSpPr>
            <xdr:cNvPr id="22581" name="Option Button 53" hidden="1">
              <a:extLst>
                <a:ext uri="{63B3BB69-23CF-44E3-9099-C40C66FF867C}">
                  <a14:compatExt spid="_x0000_s22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26</xdr:row>
          <xdr:rowOff>57150</xdr:rowOff>
        </xdr:from>
        <xdr:to>
          <xdr:col>4</xdr:col>
          <xdr:colOff>476250</xdr:colOff>
          <xdr:row>26</xdr:row>
          <xdr:rowOff>266700</xdr:rowOff>
        </xdr:to>
        <xdr:sp macro="" textlink="">
          <xdr:nvSpPr>
            <xdr:cNvPr id="22582" name="Option Button 54" hidden="1">
              <a:extLst>
                <a:ext uri="{63B3BB69-23CF-44E3-9099-C40C66FF867C}">
                  <a14:compatExt spid="_x0000_s22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66675</xdr:rowOff>
        </xdr:from>
        <xdr:to>
          <xdr:col>1</xdr:col>
          <xdr:colOff>923925</xdr:colOff>
          <xdr:row>27</xdr:row>
          <xdr:rowOff>276225</xdr:rowOff>
        </xdr:to>
        <xdr:sp macro="" textlink="">
          <xdr:nvSpPr>
            <xdr:cNvPr id="22583" name="Option Button 55" hidden="1">
              <a:extLst>
                <a:ext uri="{63B3BB69-23CF-44E3-9099-C40C66FF867C}">
                  <a14:compatExt spid="_x0000_s22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端々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57150</xdr:rowOff>
        </xdr:from>
        <xdr:to>
          <xdr:col>3</xdr:col>
          <xdr:colOff>523875</xdr:colOff>
          <xdr:row>27</xdr:row>
          <xdr:rowOff>266700</xdr:rowOff>
        </xdr:to>
        <xdr:sp macro="" textlink="">
          <xdr:nvSpPr>
            <xdr:cNvPr id="22584" name="Option Button 56" hidden="1">
              <a:extLst>
                <a:ext uri="{63B3BB69-23CF-44E3-9099-C40C66FF867C}">
                  <a14:compatExt spid="_x0000_s22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端側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57150</xdr:rowOff>
        </xdr:from>
        <xdr:to>
          <xdr:col>2</xdr:col>
          <xdr:colOff>38100</xdr:colOff>
          <xdr:row>29</xdr:row>
          <xdr:rowOff>266700</xdr:rowOff>
        </xdr:to>
        <xdr:sp macro="" textlink="">
          <xdr:nvSpPr>
            <xdr:cNvPr id="22585" name="Option Button 57" hidden="1">
              <a:extLst>
                <a:ext uri="{63B3BB69-23CF-44E3-9099-C40C66FF867C}">
                  <a14:compatExt spid="_x0000_s22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57150</xdr:rowOff>
        </xdr:from>
        <xdr:to>
          <xdr:col>3</xdr:col>
          <xdr:colOff>857250</xdr:colOff>
          <xdr:row>29</xdr:row>
          <xdr:rowOff>266700</xdr:rowOff>
        </xdr:to>
        <xdr:sp macro="" textlink="">
          <xdr:nvSpPr>
            <xdr:cNvPr id="22586" name="Option Button 58" hidden="1">
              <a:extLst>
                <a:ext uri="{63B3BB69-23CF-44E3-9099-C40C66FF867C}">
                  <a14:compatExt spid="_x0000_s22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7</xdr:col>
          <xdr:colOff>381000</xdr:colOff>
          <xdr:row>29</xdr:row>
          <xdr:rowOff>314325</xdr:rowOff>
        </xdr:to>
        <xdr:sp macro="" textlink="">
          <xdr:nvSpPr>
            <xdr:cNvPr id="22587" name="Group Box 59" hidden="1">
              <a:extLst>
                <a:ext uri="{63B3BB69-23CF-44E3-9099-C40C66FF867C}">
                  <a14:compatExt spid="_x0000_s225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57150</xdr:rowOff>
        </xdr:from>
        <xdr:to>
          <xdr:col>3</xdr:col>
          <xdr:colOff>866775</xdr:colOff>
          <xdr:row>30</xdr:row>
          <xdr:rowOff>266700</xdr:rowOff>
        </xdr:to>
        <xdr:sp macro="" textlink="">
          <xdr:nvSpPr>
            <xdr:cNvPr id="22588" name="Option Button 60" hidden="1">
              <a:extLst>
                <a:ext uri="{63B3BB69-23CF-44E3-9099-C40C66FF867C}">
                  <a14:compatExt spid="_x0000_s225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7</xdr:col>
          <xdr:colOff>381000</xdr:colOff>
          <xdr:row>31</xdr:row>
          <xdr:rowOff>0</xdr:rowOff>
        </xdr:to>
        <xdr:sp macro="" textlink="">
          <xdr:nvSpPr>
            <xdr:cNvPr id="22589" name="Group Box 61" hidden="1">
              <a:extLst>
                <a:ext uri="{63B3BB69-23CF-44E3-9099-C40C66FF867C}">
                  <a14:compatExt spid="_x0000_s2258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7</xdr:col>
          <xdr:colOff>381000</xdr:colOff>
          <xdr:row>27</xdr:row>
          <xdr:rowOff>304800</xdr:rowOff>
        </xdr:to>
        <xdr:sp macro="" textlink="">
          <xdr:nvSpPr>
            <xdr:cNvPr id="22590" name="Group Box 62" hidden="1">
              <a:extLst>
                <a:ext uri="{63B3BB69-23CF-44E3-9099-C40C66FF867C}">
                  <a14:compatExt spid="_x0000_s225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238125</xdr:rowOff>
        </xdr:from>
        <xdr:to>
          <xdr:col>6</xdr:col>
          <xdr:colOff>123825</xdr:colOff>
          <xdr:row>14</xdr:row>
          <xdr:rowOff>200025</xdr:rowOff>
        </xdr:to>
        <xdr:sp macro="" textlink="">
          <xdr:nvSpPr>
            <xdr:cNvPr id="22591" name="Option Button 63" hidden="1">
              <a:extLst>
                <a:ext uri="{63B3BB69-23CF-44E3-9099-C40C66FF867C}">
                  <a14:compatExt spid="_x0000_s22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局所切除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15</xdr:row>
          <xdr:rowOff>66675</xdr:rowOff>
        </xdr:from>
        <xdr:to>
          <xdr:col>1</xdr:col>
          <xdr:colOff>19050</xdr:colOff>
          <xdr:row>15</xdr:row>
          <xdr:rowOff>276225</xdr:rowOff>
        </xdr:to>
        <xdr:sp macro="" textlink="">
          <xdr:nvSpPr>
            <xdr:cNvPr id="22592" name="Option Button 64" hidden="1">
              <a:extLst>
                <a:ext uri="{63B3BB69-23CF-44E3-9099-C40C66FF867C}">
                  <a14:compatExt spid="_x0000_s22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16</xdr:row>
          <xdr:rowOff>228600</xdr:rowOff>
        </xdr:from>
        <xdr:to>
          <xdr:col>1</xdr:col>
          <xdr:colOff>19050</xdr:colOff>
          <xdr:row>17</xdr:row>
          <xdr:rowOff>190500</xdr:rowOff>
        </xdr:to>
        <xdr:sp macro="" textlink="">
          <xdr:nvSpPr>
            <xdr:cNvPr id="22593" name="Option Button 65" hidden="1">
              <a:extLst>
                <a:ext uri="{63B3BB69-23CF-44E3-9099-C40C66FF867C}">
                  <a14:compatExt spid="_x0000_s22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19</xdr:row>
          <xdr:rowOff>66675</xdr:rowOff>
        </xdr:from>
        <xdr:to>
          <xdr:col>1</xdr:col>
          <xdr:colOff>19050</xdr:colOff>
          <xdr:row>19</xdr:row>
          <xdr:rowOff>276225</xdr:rowOff>
        </xdr:to>
        <xdr:sp macro="" textlink="">
          <xdr:nvSpPr>
            <xdr:cNvPr id="22594" name="Option Button 66" hidden="1">
              <a:extLst>
                <a:ext uri="{63B3BB69-23CF-44E3-9099-C40C66FF867C}">
                  <a14:compatExt spid="_x0000_s22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22</xdr:row>
          <xdr:rowOff>66675</xdr:rowOff>
        </xdr:from>
        <xdr:to>
          <xdr:col>1</xdr:col>
          <xdr:colOff>19050</xdr:colOff>
          <xdr:row>22</xdr:row>
          <xdr:rowOff>276225</xdr:rowOff>
        </xdr:to>
        <xdr:sp macro="" textlink="">
          <xdr:nvSpPr>
            <xdr:cNvPr id="22595" name="Option Button 67" hidden="1">
              <a:extLst>
                <a:ext uri="{63B3BB69-23CF-44E3-9099-C40C66FF867C}">
                  <a14:compatExt spid="_x0000_s22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266700</xdr:rowOff>
        </xdr:from>
        <xdr:to>
          <xdr:col>3</xdr:col>
          <xdr:colOff>504825</xdr:colOff>
          <xdr:row>23</xdr:row>
          <xdr:rowOff>476250</xdr:rowOff>
        </xdr:to>
        <xdr:sp macro="" textlink="">
          <xdr:nvSpPr>
            <xdr:cNvPr id="22596" name="Option Button 68" hidden="1">
              <a:extLst>
                <a:ext uri="{63B3BB69-23CF-44E3-9099-C40C66FF867C}">
                  <a14:compatExt spid="_x0000_s22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4/5以上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85725</xdr:rowOff>
        </xdr:from>
        <xdr:to>
          <xdr:col>1</xdr:col>
          <xdr:colOff>19050</xdr:colOff>
          <xdr:row>24</xdr:row>
          <xdr:rowOff>295275</xdr:rowOff>
        </xdr:to>
        <xdr:sp macro="" textlink="">
          <xdr:nvSpPr>
            <xdr:cNvPr id="22597" name="Option Button 69" hidden="1">
              <a:extLst>
                <a:ext uri="{63B3BB69-23CF-44E3-9099-C40C66FF867C}">
                  <a14:compatExt spid="_x0000_s22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66675</xdr:rowOff>
        </xdr:from>
        <xdr:to>
          <xdr:col>1</xdr:col>
          <xdr:colOff>19050</xdr:colOff>
          <xdr:row>25</xdr:row>
          <xdr:rowOff>276225</xdr:rowOff>
        </xdr:to>
        <xdr:sp macro="" textlink="">
          <xdr:nvSpPr>
            <xdr:cNvPr id="22598" name="Option Button 70" hidden="1">
              <a:extLst>
                <a:ext uri="{63B3BB69-23CF-44E3-9099-C40C66FF867C}">
                  <a14:compatExt spid="_x0000_s22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47625</xdr:rowOff>
        </xdr:from>
        <xdr:to>
          <xdr:col>1</xdr:col>
          <xdr:colOff>19050</xdr:colOff>
          <xdr:row>26</xdr:row>
          <xdr:rowOff>257175</xdr:rowOff>
        </xdr:to>
        <xdr:sp macro="" textlink="">
          <xdr:nvSpPr>
            <xdr:cNvPr id="22599" name="Option Button 71" hidden="1">
              <a:extLst>
                <a:ext uri="{63B3BB69-23CF-44E3-9099-C40C66FF867C}">
                  <a14:compatExt spid="_x0000_s22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27</xdr:row>
          <xdr:rowOff>57150</xdr:rowOff>
        </xdr:from>
        <xdr:to>
          <xdr:col>4</xdr:col>
          <xdr:colOff>476250</xdr:colOff>
          <xdr:row>27</xdr:row>
          <xdr:rowOff>266700</xdr:rowOff>
        </xdr:to>
        <xdr:sp macro="" textlink="">
          <xdr:nvSpPr>
            <xdr:cNvPr id="22600" name="Option Button 72" hidden="1">
              <a:extLst>
                <a:ext uri="{63B3BB69-23CF-44E3-9099-C40C66FF867C}">
                  <a14:compatExt spid="_x0000_s22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側端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29</xdr:row>
          <xdr:rowOff>104775</xdr:rowOff>
        </xdr:from>
        <xdr:to>
          <xdr:col>1</xdr:col>
          <xdr:colOff>19050</xdr:colOff>
          <xdr:row>29</xdr:row>
          <xdr:rowOff>314325</xdr:rowOff>
        </xdr:to>
        <xdr:sp macro="" textlink="">
          <xdr:nvSpPr>
            <xdr:cNvPr id="22601" name="Option Button 73" hidden="1">
              <a:extLst>
                <a:ext uri="{63B3BB69-23CF-44E3-9099-C40C66FF867C}">
                  <a14:compatExt spid="_x0000_s22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114300</xdr:rowOff>
        </xdr:from>
        <xdr:to>
          <xdr:col>1</xdr:col>
          <xdr:colOff>19050</xdr:colOff>
          <xdr:row>31</xdr:row>
          <xdr:rowOff>0</xdr:rowOff>
        </xdr:to>
        <xdr:sp macro="" textlink="">
          <xdr:nvSpPr>
            <xdr:cNvPr id="22602" name="Option Button 74" hidden="1">
              <a:extLst>
                <a:ext uri="{63B3BB69-23CF-44E3-9099-C40C66FF867C}">
                  <a14:compatExt spid="_x0000_s22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13</xdr:row>
          <xdr:rowOff>209550</xdr:rowOff>
        </xdr:from>
        <xdr:to>
          <xdr:col>1</xdr:col>
          <xdr:colOff>9525</xdr:colOff>
          <xdr:row>14</xdr:row>
          <xdr:rowOff>171450</xdr:rowOff>
        </xdr:to>
        <xdr:sp macro="" textlink="">
          <xdr:nvSpPr>
            <xdr:cNvPr id="22603" name="Option Button 75" hidden="1">
              <a:extLst>
                <a:ext uri="{63B3BB69-23CF-44E3-9099-C40C66FF867C}">
                  <a14:compatExt spid="_x0000_s22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18</xdr:row>
          <xdr:rowOff>66675</xdr:rowOff>
        </xdr:from>
        <xdr:to>
          <xdr:col>2</xdr:col>
          <xdr:colOff>438150</xdr:colOff>
          <xdr:row>18</xdr:row>
          <xdr:rowOff>276225</xdr:rowOff>
        </xdr:to>
        <xdr:sp macro="" textlink="">
          <xdr:nvSpPr>
            <xdr:cNvPr id="22604" name="Option Button 76" hidden="1">
              <a:extLst>
                <a:ext uri="{63B3BB69-23CF-44E3-9099-C40C66FF867C}">
                  <a14:compatExt spid="_x0000_s22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間置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66675</xdr:rowOff>
        </xdr:from>
        <xdr:to>
          <xdr:col>3</xdr:col>
          <xdr:colOff>733425</xdr:colOff>
          <xdr:row>18</xdr:row>
          <xdr:rowOff>276225</xdr:rowOff>
        </xdr:to>
        <xdr:sp macro="" textlink="">
          <xdr:nvSpPr>
            <xdr:cNvPr id="22605" name="Option Button 77" hidden="1">
              <a:extLst>
                <a:ext uri="{63B3BB69-23CF-44E3-9099-C40C66FF867C}">
                  <a14:compatExt spid="_x0000_s22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口側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18</xdr:row>
          <xdr:rowOff>66675</xdr:rowOff>
        </xdr:from>
        <xdr:to>
          <xdr:col>4</xdr:col>
          <xdr:colOff>609600</xdr:colOff>
          <xdr:row>18</xdr:row>
          <xdr:rowOff>276225</xdr:rowOff>
        </xdr:to>
        <xdr:sp macro="" textlink="">
          <xdr:nvSpPr>
            <xdr:cNvPr id="22606" name="Option Button 78" hidden="1">
              <a:extLst>
                <a:ext uri="{63B3BB69-23CF-44E3-9099-C40C66FF867C}">
                  <a14:compatExt spid="_x0000_s22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Y脚部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18</xdr:row>
          <xdr:rowOff>95250</xdr:rowOff>
        </xdr:from>
        <xdr:to>
          <xdr:col>1</xdr:col>
          <xdr:colOff>0</xdr:colOff>
          <xdr:row>18</xdr:row>
          <xdr:rowOff>304800</xdr:rowOff>
        </xdr:to>
        <xdr:sp macro="" textlink="">
          <xdr:nvSpPr>
            <xdr:cNvPr id="22607" name="Option Button 79" hidden="1">
              <a:extLst>
                <a:ext uri="{63B3BB69-23CF-44E3-9099-C40C66FF867C}">
                  <a14:compatExt spid="_x0000_s22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7</xdr:col>
          <xdr:colOff>381000</xdr:colOff>
          <xdr:row>18</xdr:row>
          <xdr:rowOff>314325</xdr:rowOff>
        </xdr:to>
        <xdr:sp macro="" textlink="">
          <xdr:nvSpPr>
            <xdr:cNvPr id="22608" name="Group Box 80" hidden="1">
              <a:extLst>
                <a:ext uri="{63B3BB69-23CF-44E3-9099-C40C66FF867C}">
                  <a14:compatExt spid="_x0000_s226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27</xdr:row>
          <xdr:rowOff>57150</xdr:rowOff>
        </xdr:from>
        <xdr:to>
          <xdr:col>6</xdr:col>
          <xdr:colOff>85725</xdr:colOff>
          <xdr:row>27</xdr:row>
          <xdr:rowOff>266700</xdr:rowOff>
        </xdr:to>
        <xdr:sp macro="" textlink="">
          <xdr:nvSpPr>
            <xdr:cNvPr id="22615" name="Option Button 87" hidden="1">
              <a:extLst>
                <a:ext uri="{63B3BB69-23CF-44E3-9099-C40C66FF867C}">
                  <a14:compatExt spid="_x0000_s22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側々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27</xdr:row>
          <xdr:rowOff>76200</xdr:rowOff>
        </xdr:from>
        <xdr:to>
          <xdr:col>0</xdr:col>
          <xdr:colOff>1152525</xdr:colOff>
          <xdr:row>27</xdr:row>
          <xdr:rowOff>285750</xdr:rowOff>
        </xdr:to>
        <xdr:sp macro="" textlink="">
          <xdr:nvSpPr>
            <xdr:cNvPr id="22616" name="Option Button 88" hidden="1">
              <a:extLst>
                <a:ext uri="{63B3BB69-23CF-44E3-9099-C40C66FF867C}">
                  <a14:compatExt spid="_x0000_s22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57150</xdr:rowOff>
        </xdr:from>
        <xdr:to>
          <xdr:col>1</xdr:col>
          <xdr:colOff>923925</xdr:colOff>
          <xdr:row>28</xdr:row>
          <xdr:rowOff>266700</xdr:rowOff>
        </xdr:to>
        <xdr:sp macro="" textlink="">
          <xdr:nvSpPr>
            <xdr:cNvPr id="22617" name="Option Button 89" hidden="1">
              <a:extLst>
                <a:ext uri="{63B3BB69-23CF-44E3-9099-C40C66FF867C}">
                  <a14:compatExt spid="_x0000_s22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手縫い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57150</xdr:rowOff>
        </xdr:from>
        <xdr:to>
          <xdr:col>3</xdr:col>
          <xdr:colOff>704850</xdr:colOff>
          <xdr:row>28</xdr:row>
          <xdr:rowOff>266700</xdr:rowOff>
        </xdr:to>
        <xdr:sp macro="" textlink="">
          <xdr:nvSpPr>
            <xdr:cNvPr id="22618" name="Option Button 90" hidden="1">
              <a:extLst>
                <a:ext uri="{63B3BB69-23CF-44E3-9099-C40C66FF867C}">
                  <a14:compatExt spid="_x0000_s22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Linear自動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7</xdr:col>
          <xdr:colOff>381000</xdr:colOff>
          <xdr:row>28</xdr:row>
          <xdr:rowOff>304800</xdr:rowOff>
        </xdr:to>
        <xdr:sp macro="" textlink="">
          <xdr:nvSpPr>
            <xdr:cNvPr id="22619" name="Group Box 91" hidden="1">
              <a:extLst>
                <a:ext uri="{63B3BB69-23CF-44E3-9099-C40C66FF867C}">
                  <a14:compatExt spid="_x0000_s2261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28</xdr:row>
          <xdr:rowOff>57150</xdr:rowOff>
        </xdr:from>
        <xdr:to>
          <xdr:col>5</xdr:col>
          <xdr:colOff>323850</xdr:colOff>
          <xdr:row>28</xdr:row>
          <xdr:rowOff>266700</xdr:rowOff>
        </xdr:to>
        <xdr:sp macro="" textlink="">
          <xdr:nvSpPr>
            <xdr:cNvPr id="22620" name="Option Button 92" hidden="1">
              <a:extLst>
                <a:ext uri="{63B3BB69-23CF-44E3-9099-C40C66FF867C}">
                  <a14:compatExt spid="_x0000_s22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circular自動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85725</xdr:rowOff>
        </xdr:from>
        <xdr:to>
          <xdr:col>0</xdr:col>
          <xdr:colOff>1152525</xdr:colOff>
          <xdr:row>28</xdr:row>
          <xdr:rowOff>295275</xdr:rowOff>
        </xdr:to>
        <xdr:sp macro="" textlink="">
          <xdr:nvSpPr>
            <xdr:cNvPr id="22622" name="Option Button 94" hidden="1">
              <a:extLst>
                <a:ext uri="{63B3BB69-23CF-44E3-9099-C40C66FF867C}">
                  <a14:compatExt spid="_x0000_s22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266700</xdr:rowOff>
        </xdr:from>
        <xdr:to>
          <xdr:col>4</xdr:col>
          <xdr:colOff>314325</xdr:colOff>
          <xdr:row>23</xdr:row>
          <xdr:rowOff>476250</xdr:rowOff>
        </xdr:to>
        <xdr:sp macro="" textlink="">
          <xdr:nvSpPr>
            <xdr:cNvPr id="22623" name="Option Button 95" hidden="1">
              <a:extLst>
                <a:ext uri="{63B3BB69-23CF-44E3-9099-C40C66FF867C}">
                  <a14:compatExt spid="_x0000_s22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23</xdr:row>
          <xdr:rowOff>228600</xdr:rowOff>
        </xdr:from>
        <xdr:to>
          <xdr:col>1</xdr:col>
          <xdr:colOff>9525</xdr:colOff>
          <xdr:row>23</xdr:row>
          <xdr:rowOff>438150</xdr:rowOff>
        </xdr:to>
        <xdr:sp macro="" textlink="">
          <xdr:nvSpPr>
            <xdr:cNvPr id="22624" name="Option Button 96" hidden="1">
              <a:extLst>
                <a:ext uri="{63B3BB69-23CF-44E3-9099-C40C66FF867C}">
                  <a14:compatExt spid="_x0000_s22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28575</xdr:rowOff>
        </xdr:from>
        <xdr:to>
          <xdr:col>12</xdr:col>
          <xdr:colOff>514350</xdr:colOff>
          <xdr:row>15</xdr:row>
          <xdr:rowOff>647700</xdr:rowOff>
        </xdr:to>
        <xdr:sp macro="" textlink="">
          <xdr:nvSpPr>
            <xdr:cNvPr id="2128" name="Group Box 80" hidden="1">
              <a:extLst>
                <a:ext uri="{63B3BB69-23CF-44E3-9099-C40C66FF867C}">
                  <a14:compatExt spid="_x0000_s21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104775</xdr:rowOff>
        </xdr:from>
        <xdr:to>
          <xdr:col>5</xdr:col>
          <xdr:colOff>114300</xdr:colOff>
          <xdr:row>15</xdr:row>
          <xdr:rowOff>590550</xdr:rowOff>
        </xdr:to>
        <xdr:sp macro="" textlink="">
          <xdr:nvSpPr>
            <xdr:cNvPr id="2123" name="Option Button 75" hidden="1">
              <a:extLst>
                <a:ext uri="{63B3BB69-23CF-44E3-9099-C40C66FF867C}">
                  <a14:compatExt spid="_x0000_s2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xdr:row>
          <xdr:rowOff>104775</xdr:rowOff>
        </xdr:from>
        <xdr:to>
          <xdr:col>6</xdr:col>
          <xdr:colOff>114300</xdr:colOff>
          <xdr:row>15</xdr:row>
          <xdr:rowOff>590550</xdr:rowOff>
        </xdr:to>
        <xdr:sp macro="" textlink="">
          <xdr:nvSpPr>
            <xdr:cNvPr id="2124" name="Option Button 76" hidden="1">
              <a:extLst>
                <a:ext uri="{63B3BB69-23CF-44E3-9099-C40C66FF867C}">
                  <a14:compatExt spid="_x0000_s2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104775</xdr:rowOff>
        </xdr:from>
        <xdr:to>
          <xdr:col>7</xdr:col>
          <xdr:colOff>133350</xdr:colOff>
          <xdr:row>15</xdr:row>
          <xdr:rowOff>590550</xdr:rowOff>
        </xdr:to>
        <xdr:sp macro="" textlink="">
          <xdr:nvSpPr>
            <xdr:cNvPr id="2125" name="Option Button 77" hidden="1">
              <a:extLst>
                <a:ext uri="{63B3BB69-23CF-44E3-9099-C40C66FF867C}">
                  <a14:compatExt spid="_x0000_s2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104775</xdr:rowOff>
        </xdr:from>
        <xdr:to>
          <xdr:col>8</xdr:col>
          <xdr:colOff>333375</xdr:colOff>
          <xdr:row>15</xdr:row>
          <xdr:rowOff>590550</xdr:rowOff>
        </xdr:to>
        <xdr:sp macro="" textlink="">
          <xdr:nvSpPr>
            <xdr:cNvPr id="2126" name="Option Button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15</xdr:row>
          <xdr:rowOff>104775</xdr:rowOff>
        </xdr:from>
        <xdr:to>
          <xdr:col>9</xdr:col>
          <xdr:colOff>409575</xdr:colOff>
          <xdr:row>15</xdr:row>
          <xdr:rowOff>590550</xdr:rowOff>
        </xdr:to>
        <xdr:sp macro="" textlink="">
          <xdr:nvSpPr>
            <xdr:cNvPr id="2127" name="Option Button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　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15</xdr:row>
          <xdr:rowOff>104775</xdr:rowOff>
        </xdr:from>
        <xdr:to>
          <xdr:col>10</xdr:col>
          <xdr:colOff>590550</xdr:colOff>
          <xdr:row>15</xdr:row>
          <xdr:rowOff>590550</xdr:rowOff>
        </xdr:to>
        <xdr:sp macro="" textlink="">
          <xdr:nvSpPr>
            <xdr:cNvPr id="2129" name="Option Button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104775</xdr:rowOff>
        </xdr:from>
        <xdr:to>
          <xdr:col>12</xdr:col>
          <xdr:colOff>323850</xdr:colOff>
          <xdr:row>15</xdr:row>
          <xdr:rowOff>590550</xdr:rowOff>
        </xdr:to>
        <xdr:sp macro="" textlink="">
          <xdr:nvSpPr>
            <xdr:cNvPr id="2130" name="Option Button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38100</xdr:rowOff>
        </xdr:from>
        <xdr:to>
          <xdr:col>12</xdr:col>
          <xdr:colOff>514350</xdr:colOff>
          <xdr:row>16</xdr:row>
          <xdr:rowOff>647700</xdr:rowOff>
        </xdr:to>
        <xdr:sp macro="" textlink="">
          <xdr:nvSpPr>
            <xdr:cNvPr id="2136" name="Group Box 88" hidden="1">
              <a:extLst>
                <a:ext uri="{63B3BB69-23CF-44E3-9099-C40C66FF867C}">
                  <a14:compatExt spid="_x0000_s21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16</xdr:row>
          <xdr:rowOff>106456</xdr:rowOff>
        </xdr:from>
        <xdr:to>
          <xdr:col>12</xdr:col>
          <xdr:colOff>326091</xdr:colOff>
          <xdr:row>16</xdr:row>
          <xdr:rowOff>592231</xdr:rowOff>
        </xdr:to>
        <xdr:grpSp>
          <xdr:nvGrpSpPr>
            <xdr:cNvPr id="3" name="グループ化 2"/>
            <xdr:cNvGrpSpPr/>
          </xdr:nvGrpSpPr>
          <xdr:grpSpPr>
            <a:xfrm>
              <a:off x="4972050" y="3478306"/>
              <a:ext cx="5955366" cy="485775"/>
              <a:chOff x="4976532" y="8869456"/>
              <a:chExt cx="5939113" cy="485775"/>
            </a:xfrm>
          </xdr:grpSpPr>
          <xdr:sp macro="" textlink="">
            <xdr:nvSpPr>
              <xdr:cNvPr id="2131" name="Option Button 83" hidden="1">
                <a:extLst>
                  <a:ext uri="{63B3BB69-23CF-44E3-9099-C40C66FF867C}">
                    <a14:compatExt spid="_x0000_s2131"/>
                  </a:ext>
                </a:extLst>
              </xdr:cNvPr>
              <xdr:cNvSpPr/>
            </xdr:nvSpPr>
            <xdr:spPr>
              <a:xfrm>
                <a:off x="4976532" y="8869456"/>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32" name="Option Button 84" hidden="1">
                <a:extLst>
                  <a:ext uri="{63B3BB69-23CF-44E3-9099-C40C66FF867C}">
                    <a14:compatExt spid="_x0000_s2132"/>
                  </a:ext>
                </a:extLst>
              </xdr:cNvPr>
              <xdr:cNvSpPr/>
            </xdr:nvSpPr>
            <xdr:spPr>
              <a:xfrm>
                <a:off x="5888691" y="8869456"/>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33" name="Option Button 85" hidden="1">
                <a:extLst>
                  <a:ext uri="{63B3BB69-23CF-44E3-9099-C40C66FF867C}">
                    <a14:compatExt spid="_x0000_s2133"/>
                  </a:ext>
                </a:extLst>
              </xdr:cNvPr>
              <xdr:cNvSpPr/>
            </xdr:nvSpPr>
            <xdr:spPr>
              <a:xfrm>
                <a:off x="6773956" y="8869456"/>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34" name="Option Button 86" hidden="1">
                <a:extLst>
                  <a:ext uri="{63B3BB69-23CF-44E3-9099-C40C66FF867C}">
                    <a14:compatExt spid="_x0000_s2134"/>
                  </a:ext>
                </a:extLst>
              </xdr:cNvPr>
              <xdr:cNvSpPr/>
            </xdr:nvSpPr>
            <xdr:spPr>
              <a:xfrm>
                <a:off x="7476565" y="8869456"/>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35" name="Option Button 87" hidden="1">
                <a:extLst>
                  <a:ext uri="{63B3BB69-23CF-44E3-9099-C40C66FF867C}">
                    <a14:compatExt spid="_x0000_s2135"/>
                  </a:ext>
                </a:extLst>
              </xdr:cNvPr>
              <xdr:cNvSpPr/>
            </xdr:nvSpPr>
            <xdr:spPr>
              <a:xfrm>
                <a:off x="8360149" y="8869456"/>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37" name="Option Button 89" hidden="1">
                <a:extLst>
                  <a:ext uri="{63B3BB69-23CF-44E3-9099-C40C66FF867C}">
                    <a14:compatExt spid="_x0000_s2137"/>
                  </a:ext>
                </a:extLst>
              </xdr:cNvPr>
              <xdr:cNvSpPr/>
            </xdr:nvSpPr>
            <xdr:spPr>
              <a:xfrm>
                <a:off x="9119907" y="8869456"/>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38" name="Option Button 90" hidden="1">
                <a:extLst>
                  <a:ext uri="{63B3BB69-23CF-44E3-9099-C40C66FF867C}">
                    <a14:compatExt spid="_x0000_s2138"/>
                  </a:ext>
                </a:extLst>
              </xdr:cNvPr>
              <xdr:cNvSpPr/>
            </xdr:nvSpPr>
            <xdr:spPr>
              <a:xfrm>
                <a:off x="9982200" y="8869456"/>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19050</xdr:rowOff>
        </xdr:from>
        <xdr:to>
          <xdr:col>12</xdr:col>
          <xdr:colOff>514350</xdr:colOff>
          <xdr:row>17</xdr:row>
          <xdr:rowOff>628650</xdr:rowOff>
        </xdr:to>
        <xdr:sp macro="" textlink="">
          <xdr:nvSpPr>
            <xdr:cNvPr id="2144" name="Group Box 96" hidden="1">
              <a:extLst>
                <a:ext uri="{63B3BB69-23CF-44E3-9099-C40C66FF867C}">
                  <a14:compatExt spid="_x0000_s21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17</xdr:row>
          <xdr:rowOff>85725</xdr:rowOff>
        </xdr:from>
        <xdr:to>
          <xdr:col>12</xdr:col>
          <xdr:colOff>326091</xdr:colOff>
          <xdr:row>17</xdr:row>
          <xdr:rowOff>581025</xdr:rowOff>
        </xdr:to>
        <xdr:grpSp>
          <xdr:nvGrpSpPr>
            <xdr:cNvPr id="2" name="グループ化 1"/>
            <xdr:cNvGrpSpPr/>
          </xdr:nvGrpSpPr>
          <xdr:grpSpPr>
            <a:xfrm>
              <a:off x="4972050" y="4124325"/>
              <a:ext cx="5955366" cy="495300"/>
              <a:chOff x="4976532" y="9521078"/>
              <a:chExt cx="5939113" cy="495300"/>
            </a:xfrm>
          </xdr:grpSpPr>
          <xdr:sp macro="" textlink="">
            <xdr:nvSpPr>
              <xdr:cNvPr id="2139" name="Option Button 91" hidden="1">
                <a:extLst>
                  <a:ext uri="{63B3BB69-23CF-44E3-9099-C40C66FF867C}">
                    <a14:compatExt spid="_x0000_s2139"/>
                  </a:ext>
                </a:extLst>
              </xdr:cNvPr>
              <xdr:cNvSpPr/>
            </xdr:nvSpPr>
            <xdr:spPr>
              <a:xfrm>
                <a:off x="4976532" y="9521078"/>
                <a:ext cx="740715" cy="4953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40" name="Option Button 92" hidden="1">
                <a:extLst>
                  <a:ext uri="{63B3BB69-23CF-44E3-9099-C40C66FF867C}">
                    <a14:compatExt spid="_x0000_s2140"/>
                  </a:ext>
                </a:extLst>
              </xdr:cNvPr>
              <xdr:cNvSpPr/>
            </xdr:nvSpPr>
            <xdr:spPr>
              <a:xfrm>
                <a:off x="5888691" y="9521078"/>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41" name="Option Button 93" hidden="1">
                <a:extLst>
                  <a:ext uri="{63B3BB69-23CF-44E3-9099-C40C66FF867C}">
                    <a14:compatExt spid="_x0000_s2141"/>
                  </a:ext>
                </a:extLst>
              </xdr:cNvPr>
              <xdr:cNvSpPr/>
            </xdr:nvSpPr>
            <xdr:spPr>
              <a:xfrm>
                <a:off x="6773956" y="9521078"/>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42" name="Option Button 94" hidden="1">
                <a:extLst>
                  <a:ext uri="{63B3BB69-23CF-44E3-9099-C40C66FF867C}">
                    <a14:compatExt spid="_x0000_s2142"/>
                  </a:ext>
                </a:extLst>
              </xdr:cNvPr>
              <xdr:cNvSpPr/>
            </xdr:nvSpPr>
            <xdr:spPr>
              <a:xfrm>
                <a:off x="7476565" y="9521078"/>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43" name="Option Button 95" hidden="1">
                <a:extLst>
                  <a:ext uri="{63B3BB69-23CF-44E3-9099-C40C66FF867C}">
                    <a14:compatExt spid="_x0000_s2143"/>
                  </a:ext>
                </a:extLst>
              </xdr:cNvPr>
              <xdr:cNvSpPr/>
            </xdr:nvSpPr>
            <xdr:spPr>
              <a:xfrm>
                <a:off x="8360149" y="9521078"/>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45" name="Option Button 97" hidden="1">
                <a:extLst>
                  <a:ext uri="{63B3BB69-23CF-44E3-9099-C40C66FF867C}">
                    <a14:compatExt spid="_x0000_s2145"/>
                  </a:ext>
                </a:extLst>
              </xdr:cNvPr>
              <xdr:cNvSpPr/>
            </xdr:nvSpPr>
            <xdr:spPr>
              <a:xfrm>
                <a:off x="9119907" y="9521078"/>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46" name="Option Button 98" hidden="1">
                <a:extLst>
                  <a:ext uri="{63B3BB69-23CF-44E3-9099-C40C66FF867C}">
                    <a14:compatExt spid="_x0000_s2146"/>
                  </a:ext>
                </a:extLst>
              </xdr:cNvPr>
              <xdr:cNvSpPr/>
            </xdr:nvSpPr>
            <xdr:spPr>
              <a:xfrm>
                <a:off x="9982200" y="9521078"/>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12</xdr:col>
          <xdr:colOff>514350</xdr:colOff>
          <xdr:row>18</xdr:row>
          <xdr:rowOff>638175</xdr:rowOff>
        </xdr:to>
        <xdr:sp macro="" textlink="">
          <xdr:nvSpPr>
            <xdr:cNvPr id="2152" name="Group Box 104" hidden="1">
              <a:extLst>
                <a:ext uri="{63B3BB69-23CF-44E3-9099-C40C66FF867C}">
                  <a14:compatExt spid="_x0000_s21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18</xdr:row>
          <xdr:rowOff>96931</xdr:rowOff>
        </xdr:from>
        <xdr:to>
          <xdr:col>12</xdr:col>
          <xdr:colOff>326091</xdr:colOff>
          <xdr:row>18</xdr:row>
          <xdr:rowOff>582706</xdr:rowOff>
        </xdr:to>
        <xdr:grpSp>
          <xdr:nvGrpSpPr>
            <xdr:cNvPr id="4" name="グループ化 3"/>
            <xdr:cNvGrpSpPr/>
          </xdr:nvGrpSpPr>
          <xdr:grpSpPr>
            <a:xfrm>
              <a:off x="4972050" y="4802281"/>
              <a:ext cx="5955366" cy="485775"/>
              <a:chOff x="4976532" y="10204637"/>
              <a:chExt cx="5939113" cy="485775"/>
            </a:xfrm>
          </xdr:grpSpPr>
          <xdr:sp macro="" textlink="">
            <xdr:nvSpPr>
              <xdr:cNvPr id="2147" name="Option Button 99" hidden="1">
                <a:extLst>
                  <a:ext uri="{63B3BB69-23CF-44E3-9099-C40C66FF867C}">
                    <a14:compatExt spid="_x0000_s2147"/>
                  </a:ext>
                </a:extLst>
              </xdr:cNvPr>
              <xdr:cNvSpPr/>
            </xdr:nvSpPr>
            <xdr:spPr>
              <a:xfrm>
                <a:off x="4976532" y="10204637"/>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48" name="Option Button 100" hidden="1">
                <a:extLst>
                  <a:ext uri="{63B3BB69-23CF-44E3-9099-C40C66FF867C}">
                    <a14:compatExt spid="_x0000_s2148"/>
                  </a:ext>
                </a:extLst>
              </xdr:cNvPr>
              <xdr:cNvSpPr/>
            </xdr:nvSpPr>
            <xdr:spPr>
              <a:xfrm>
                <a:off x="5888691" y="10204637"/>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49" name="Option Button 101" hidden="1">
                <a:extLst>
                  <a:ext uri="{63B3BB69-23CF-44E3-9099-C40C66FF867C}">
                    <a14:compatExt spid="_x0000_s2149"/>
                  </a:ext>
                </a:extLst>
              </xdr:cNvPr>
              <xdr:cNvSpPr/>
            </xdr:nvSpPr>
            <xdr:spPr>
              <a:xfrm>
                <a:off x="6773956" y="10204637"/>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50" name="Option Button 102" hidden="1">
                <a:extLst>
                  <a:ext uri="{63B3BB69-23CF-44E3-9099-C40C66FF867C}">
                    <a14:compatExt spid="_x0000_s2150"/>
                  </a:ext>
                </a:extLst>
              </xdr:cNvPr>
              <xdr:cNvSpPr/>
            </xdr:nvSpPr>
            <xdr:spPr>
              <a:xfrm>
                <a:off x="7476565" y="10204637"/>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51" name="Option Button 103" hidden="1">
                <a:extLst>
                  <a:ext uri="{63B3BB69-23CF-44E3-9099-C40C66FF867C}">
                    <a14:compatExt spid="_x0000_s2151"/>
                  </a:ext>
                </a:extLst>
              </xdr:cNvPr>
              <xdr:cNvSpPr/>
            </xdr:nvSpPr>
            <xdr:spPr>
              <a:xfrm>
                <a:off x="8360149" y="10204637"/>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53" name="Option Button 105" hidden="1">
                <a:extLst>
                  <a:ext uri="{63B3BB69-23CF-44E3-9099-C40C66FF867C}">
                    <a14:compatExt spid="_x0000_s2153"/>
                  </a:ext>
                </a:extLst>
              </xdr:cNvPr>
              <xdr:cNvSpPr/>
            </xdr:nvSpPr>
            <xdr:spPr>
              <a:xfrm>
                <a:off x="9119907" y="10204637"/>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54" name="Option Button 106" hidden="1">
                <a:extLst>
                  <a:ext uri="{63B3BB69-23CF-44E3-9099-C40C66FF867C}">
                    <a14:compatExt spid="_x0000_s2154"/>
                  </a:ext>
                </a:extLst>
              </xdr:cNvPr>
              <xdr:cNvSpPr/>
            </xdr:nvSpPr>
            <xdr:spPr>
              <a:xfrm>
                <a:off x="9982200" y="10204637"/>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38100</xdr:rowOff>
        </xdr:from>
        <xdr:to>
          <xdr:col>12</xdr:col>
          <xdr:colOff>514350</xdr:colOff>
          <xdr:row>19</xdr:row>
          <xdr:rowOff>638175</xdr:rowOff>
        </xdr:to>
        <xdr:sp macro="" textlink="">
          <xdr:nvSpPr>
            <xdr:cNvPr id="2160" name="Group Box 112" hidden="1">
              <a:extLst>
                <a:ext uri="{63B3BB69-23CF-44E3-9099-C40C66FF867C}">
                  <a14:compatExt spid="_x0000_s21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19</xdr:row>
          <xdr:rowOff>95250</xdr:rowOff>
        </xdr:from>
        <xdr:to>
          <xdr:col>12</xdr:col>
          <xdr:colOff>326091</xdr:colOff>
          <xdr:row>19</xdr:row>
          <xdr:rowOff>590550</xdr:rowOff>
        </xdr:to>
        <xdr:grpSp>
          <xdr:nvGrpSpPr>
            <xdr:cNvPr id="5" name="グループ化 4"/>
            <xdr:cNvGrpSpPr/>
          </xdr:nvGrpSpPr>
          <xdr:grpSpPr>
            <a:xfrm>
              <a:off x="4972050" y="5467350"/>
              <a:ext cx="5955366" cy="495300"/>
              <a:chOff x="4976532" y="10875309"/>
              <a:chExt cx="5939113" cy="495300"/>
            </a:xfrm>
          </xdr:grpSpPr>
          <xdr:sp macro="" textlink="">
            <xdr:nvSpPr>
              <xdr:cNvPr id="2155" name="Option Button 107" hidden="1">
                <a:extLst>
                  <a:ext uri="{63B3BB69-23CF-44E3-9099-C40C66FF867C}">
                    <a14:compatExt spid="_x0000_s2155"/>
                  </a:ext>
                </a:extLst>
              </xdr:cNvPr>
              <xdr:cNvSpPr/>
            </xdr:nvSpPr>
            <xdr:spPr>
              <a:xfrm>
                <a:off x="4976532" y="10875309"/>
                <a:ext cx="740715" cy="4953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56" name="Option Button 108" hidden="1">
                <a:extLst>
                  <a:ext uri="{63B3BB69-23CF-44E3-9099-C40C66FF867C}">
                    <a14:compatExt spid="_x0000_s2156"/>
                  </a:ext>
                </a:extLst>
              </xdr:cNvPr>
              <xdr:cNvSpPr/>
            </xdr:nvSpPr>
            <xdr:spPr>
              <a:xfrm>
                <a:off x="5888691" y="10875309"/>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57" name="Option Button 109" hidden="1">
                <a:extLst>
                  <a:ext uri="{63B3BB69-23CF-44E3-9099-C40C66FF867C}">
                    <a14:compatExt spid="_x0000_s2157"/>
                  </a:ext>
                </a:extLst>
              </xdr:cNvPr>
              <xdr:cNvSpPr/>
            </xdr:nvSpPr>
            <xdr:spPr>
              <a:xfrm>
                <a:off x="6773956" y="10875309"/>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58" name="Option Button 110" hidden="1">
                <a:extLst>
                  <a:ext uri="{63B3BB69-23CF-44E3-9099-C40C66FF867C}">
                    <a14:compatExt spid="_x0000_s2158"/>
                  </a:ext>
                </a:extLst>
              </xdr:cNvPr>
              <xdr:cNvSpPr/>
            </xdr:nvSpPr>
            <xdr:spPr>
              <a:xfrm>
                <a:off x="7476565" y="10875309"/>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59" name="Option Button 111" hidden="1">
                <a:extLst>
                  <a:ext uri="{63B3BB69-23CF-44E3-9099-C40C66FF867C}">
                    <a14:compatExt spid="_x0000_s2159"/>
                  </a:ext>
                </a:extLst>
              </xdr:cNvPr>
              <xdr:cNvSpPr/>
            </xdr:nvSpPr>
            <xdr:spPr>
              <a:xfrm>
                <a:off x="8360149" y="10875309"/>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61" name="Option Button 113" hidden="1">
                <a:extLst>
                  <a:ext uri="{63B3BB69-23CF-44E3-9099-C40C66FF867C}">
                    <a14:compatExt spid="_x0000_s2161"/>
                  </a:ext>
                </a:extLst>
              </xdr:cNvPr>
              <xdr:cNvSpPr/>
            </xdr:nvSpPr>
            <xdr:spPr>
              <a:xfrm>
                <a:off x="9119907" y="10875309"/>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62" name="Option Button 114" hidden="1">
                <a:extLst>
                  <a:ext uri="{63B3BB69-23CF-44E3-9099-C40C66FF867C}">
                    <a14:compatExt spid="_x0000_s2162"/>
                  </a:ext>
                </a:extLst>
              </xdr:cNvPr>
              <xdr:cNvSpPr/>
            </xdr:nvSpPr>
            <xdr:spPr>
              <a:xfrm>
                <a:off x="9982200" y="10875309"/>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12</xdr:col>
          <xdr:colOff>514350</xdr:colOff>
          <xdr:row>20</xdr:row>
          <xdr:rowOff>647700</xdr:rowOff>
        </xdr:to>
        <xdr:sp macro="" textlink="">
          <xdr:nvSpPr>
            <xdr:cNvPr id="2168" name="Group Box 120" hidden="1">
              <a:extLst>
                <a:ext uri="{63B3BB69-23CF-44E3-9099-C40C66FF867C}">
                  <a14:compatExt spid="_x0000_s21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20</xdr:row>
          <xdr:rowOff>84605</xdr:rowOff>
        </xdr:from>
        <xdr:to>
          <xdr:col>12</xdr:col>
          <xdr:colOff>326091</xdr:colOff>
          <xdr:row>20</xdr:row>
          <xdr:rowOff>570380</xdr:rowOff>
        </xdr:to>
        <xdr:grpSp>
          <xdr:nvGrpSpPr>
            <xdr:cNvPr id="6" name="グループ化 5"/>
            <xdr:cNvGrpSpPr/>
          </xdr:nvGrpSpPr>
          <xdr:grpSpPr>
            <a:xfrm>
              <a:off x="4972050" y="6123455"/>
              <a:ext cx="5955366" cy="485775"/>
              <a:chOff x="4976532" y="11537017"/>
              <a:chExt cx="5939113" cy="485775"/>
            </a:xfrm>
          </xdr:grpSpPr>
          <xdr:sp macro="" textlink="">
            <xdr:nvSpPr>
              <xdr:cNvPr id="2163" name="Option Button 115" hidden="1">
                <a:extLst>
                  <a:ext uri="{63B3BB69-23CF-44E3-9099-C40C66FF867C}">
                    <a14:compatExt spid="_x0000_s2163"/>
                  </a:ext>
                </a:extLst>
              </xdr:cNvPr>
              <xdr:cNvSpPr/>
            </xdr:nvSpPr>
            <xdr:spPr>
              <a:xfrm>
                <a:off x="4976532" y="11537017"/>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64" name="Option Button 116" hidden="1">
                <a:extLst>
                  <a:ext uri="{63B3BB69-23CF-44E3-9099-C40C66FF867C}">
                    <a14:compatExt spid="_x0000_s2164"/>
                  </a:ext>
                </a:extLst>
              </xdr:cNvPr>
              <xdr:cNvSpPr/>
            </xdr:nvSpPr>
            <xdr:spPr>
              <a:xfrm>
                <a:off x="5888691" y="11537017"/>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65" name="Option Button 117" hidden="1">
                <a:extLst>
                  <a:ext uri="{63B3BB69-23CF-44E3-9099-C40C66FF867C}">
                    <a14:compatExt spid="_x0000_s2165"/>
                  </a:ext>
                </a:extLst>
              </xdr:cNvPr>
              <xdr:cNvSpPr/>
            </xdr:nvSpPr>
            <xdr:spPr>
              <a:xfrm>
                <a:off x="6773956" y="11537017"/>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66" name="Option Button 118" hidden="1">
                <a:extLst>
                  <a:ext uri="{63B3BB69-23CF-44E3-9099-C40C66FF867C}">
                    <a14:compatExt spid="_x0000_s2166"/>
                  </a:ext>
                </a:extLst>
              </xdr:cNvPr>
              <xdr:cNvSpPr/>
            </xdr:nvSpPr>
            <xdr:spPr>
              <a:xfrm>
                <a:off x="7476565" y="11537017"/>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67" name="Option Button 119" hidden="1">
                <a:extLst>
                  <a:ext uri="{63B3BB69-23CF-44E3-9099-C40C66FF867C}">
                    <a14:compatExt spid="_x0000_s2167"/>
                  </a:ext>
                </a:extLst>
              </xdr:cNvPr>
              <xdr:cNvSpPr/>
            </xdr:nvSpPr>
            <xdr:spPr>
              <a:xfrm>
                <a:off x="8360149" y="11537017"/>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69" name="Option Button 121" hidden="1">
                <a:extLst>
                  <a:ext uri="{63B3BB69-23CF-44E3-9099-C40C66FF867C}">
                    <a14:compatExt spid="_x0000_s2169"/>
                  </a:ext>
                </a:extLst>
              </xdr:cNvPr>
              <xdr:cNvSpPr/>
            </xdr:nvSpPr>
            <xdr:spPr>
              <a:xfrm>
                <a:off x="9119907" y="11537017"/>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70" name="Option Button 122" hidden="1">
                <a:extLst>
                  <a:ext uri="{63B3BB69-23CF-44E3-9099-C40C66FF867C}">
                    <a14:compatExt spid="_x0000_s2170"/>
                  </a:ext>
                </a:extLst>
              </xdr:cNvPr>
              <xdr:cNvSpPr/>
            </xdr:nvSpPr>
            <xdr:spPr>
              <a:xfrm>
                <a:off x="9982200" y="11537017"/>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28575</xdr:rowOff>
        </xdr:from>
        <xdr:to>
          <xdr:col>12</xdr:col>
          <xdr:colOff>514350</xdr:colOff>
          <xdr:row>21</xdr:row>
          <xdr:rowOff>638175</xdr:rowOff>
        </xdr:to>
        <xdr:sp macro="" textlink="">
          <xdr:nvSpPr>
            <xdr:cNvPr id="2176" name="Group Box 128" hidden="1">
              <a:extLst>
                <a:ext uri="{63B3BB69-23CF-44E3-9099-C40C66FF867C}">
                  <a14:compatExt spid="_x0000_s21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21</xdr:row>
          <xdr:rowOff>96932</xdr:rowOff>
        </xdr:from>
        <xdr:to>
          <xdr:col>12</xdr:col>
          <xdr:colOff>326091</xdr:colOff>
          <xdr:row>21</xdr:row>
          <xdr:rowOff>582707</xdr:rowOff>
        </xdr:to>
        <xdr:grpSp>
          <xdr:nvGrpSpPr>
            <xdr:cNvPr id="7" name="グループ化 6"/>
            <xdr:cNvGrpSpPr/>
          </xdr:nvGrpSpPr>
          <xdr:grpSpPr>
            <a:xfrm>
              <a:off x="4972050" y="6802532"/>
              <a:ext cx="5955366" cy="485775"/>
              <a:chOff x="4976532" y="12221697"/>
              <a:chExt cx="5939113" cy="485775"/>
            </a:xfrm>
          </xdr:grpSpPr>
          <xdr:sp macro="" textlink="">
            <xdr:nvSpPr>
              <xdr:cNvPr id="2171" name="Option Button 123" hidden="1">
                <a:extLst>
                  <a:ext uri="{63B3BB69-23CF-44E3-9099-C40C66FF867C}">
                    <a14:compatExt spid="_x0000_s2171"/>
                  </a:ext>
                </a:extLst>
              </xdr:cNvPr>
              <xdr:cNvSpPr/>
            </xdr:nvSpPr>
            <xdr:spPr>
              <a:xfrm>
                <a:off x="4976532" y="12221697"/>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172" name="Option Button 124" hidden="1">
                <a:extLst>
                  <a:ext uri="{63B3BB69-23CF-44E3-9099-C40C66FF867C}">
                    <a14:compatExt spid="_x0000_s2172"/>
                  </a:ext>
                </a:extLst>
              </xdr:cNvPr>
              <xdr:cNvSpPr/>
            </xdr:nvSpPr>
            <xdr:spPr>
              <a:xfrm>
                <a:off x="5888691" y="12221697"/>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173" name="Option Button 125" hidden="1">
                <a:extLst>
                  <a:ext uri="{63B3BB69-23CF-44E3-9099-C40C66FF867C}">
                    <a14:compatExt spid="_x0000_s2173"/>
                  </a:ext>
                </a:extLst>
              </xdr:cNvPr>
              <xdr:cNvSpPr/>
            </xdr:nvSpPr>
            <xdr:spPr>
              <a:xfrm>
                <a:off x="6773956" y="12221697"/>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174" name="Option Button 126" hidden="1">
                <a:extLst>
                  <a:ext uri="{63B3BB69-23CF-44E3-9099-C40C66FF867C}">
                    <a14:compatExt spid="_x0000_s2174"/>
                  </a:ext>
                </a:extLst>
              </xdr:cNvPr>
              <xdr:cNvSpPr/>
            </xdr:nvSpPr>
            <xdr:spPr>
              <a:xfrm>
                <a:off x="7476565" y="12221697"/>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175" name="Option Button 127" hidden="1">
                <a:extLst>
                  <a:ext uri="{63B3BB69-23CF-44E3-9099-C40C66FF867C}">
                    <a14:compatExt spid="_x0000_s2175"/>
                  </a:ext>
                </a:extLst>
              </xdr:cNvPr>
              <xdr:cNvSpPr/>
            </xdr:nvSpPr>
            <xdr:spPr>
              <a:xfrm>
                <a:off x="8360149" y="12221697"/>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177" name="Option Button 129" hidden="1">
                <a:extLst>
                  <a:ext uri="{63B3BB69-23CF-44E3-9099-C40C66FF867C}">
                    <a14:compatExt spid="_x0000_s2177"/>
                  </a:ext>
                </a:extLst>
              </xdr:cNvPr>
              <xdr:cNvSpPr/>
            </xdr:nvSpPr>
            <xdr:spPr>
              <a:xfrm>
                <a:off x="9119907" y="12221697"/>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178" name="Option Button 130" hidden="1">
                <a:extLst>
                  <a:ext uri="{63B3BB69-23CF-44E3-9099-C40C66FF867C}">
                    <a14:compatExt spid="_x0000_s2178"/>
                  </a:ext>
                </a:extLst>
              </xdr:cNvPr>
              <xdr:cNvSpPr/>
            </xdr:nvSpPr>
            <xdr:spPr>
              <a:xfrm>
                <a:off x="9982200" y="12221697"/>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28575</xdr:rowOff>
        </xdr:from>
        <xdr:to>
          <xdr:col>12</xdr:col>
          <xdr:colOff>514350</xdr:colOff>
          <xdr:row>22</xdr:row>
          <xdr:rowOff>628650</xdr:rowOff>
        </xdr:to>
        <xdr:sp macro="" textlink="">
          <xdr:nvSpPr>
            <xdr:cNvPr id="2212" name="Group Box 164" hidden="1">
              <a:extLst>
                <a:ext uri="{63B3BB69-23CF-44E3-9099-C40C66FF867C}">
                  <a14:compatExt spid="_x0000_s22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22</xdr:row>
          <xdr:rowOff>94691</xdr:rowOff>
        </xdr:from>
        <xdr:to>
          <xdr:col>12</xdr:col>
          <xdr:colOff>326091</xdr:colOff>
          <xdr:row>22</xdr:row>
          <xdr:rowOff>580466</xdr:rowOff>
        </xdr:to>
        <xdr:grpSp>
          <xdr:nvGrpSpPr>
            <xdr:cNvPr id="8" name="グループ化 7"/>
            <xdr:cNvGrpSpPr/>
          </xdr:nvGrpSpPr>
          <xdr:grpSpPr>
            <a:xfrm>
              <a:off x="4972050" y="7467041"/>
              <a:ext cx="5955366" cy="485775"/>
              <a:chOff x="4976532" y="12891809"/>
              <a:chExt cx="5939113" cy="485775"/>
            </a:xfrm>
          </xdr:grpSpPr>
          <xdr:sp macro="" textlink="">
            <xdr:nvSpPr>
              <xdr:cNvPr id="2207" name="Option Button 159" hidden="1">
                <a:extLst>
                  <a:ext uri="{63B3BB69-23CF-44E3-9099-C40C66FF867C}">
                    <a14:compatExt spid="_x0000_s2207"/>
                  </a:ext>
                </a:extLst>
              </xdr:cNvPr>
              <xdr:cNvSpPr/>
            </xdr:nvSpPr>
            <xdr:spPr>
              <a:xfrm>
                <a:off x="4976532" y="12891809"/>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08" name="Option Button 160" hidden="1">
                <a:extLst>
                  <a:ext uri="{63B3BB69-23CF-44E3-9099-C40C66FF867C}">
                    <a14:compatExt spid="_x0000_s2208"/>
                  </a:ext>
                </a:extLst>
              </xdr:cNvPr>
              <xdr:cNvSpPr/>
            </xdr:nvSpPr>
            <xdr:spPr>
              <a:xfrm>
                <a:off x="5888691" y="12891809"/>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09" name="Option Button 161" hidden="1">
                <a:extLst>
                  <a:ext uri="{63B3BB69-23CF-44E3-9099-C40C66FF867C}">
                    <a14:compatExt spid="_x0000_s2209"/>
                  </a:ext>
                </a:extLst>
              </xdr:cNvPr>
              <xdr:cNvSpPr/>
            </xdr:nvSpPr>
            <xdr:spPr>
              <a:xfrm>
                <a:off x="6773956" y="12891809"/>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10" name="Option Button 162" hidden="1">
                <a:extLst>
                  <a:ext uri="{63B3BB69-23CF-44E3-9099-C40C66FF867C}">
                    <a14:compatExt spid="_x0000_s2210"/>
                  </a:ext>
                </a:extLst>
              </xdr:cNvPr>
              <xdr:cNvSpPr/>
            </xdr:nvSpPr>
            <xdr:spPr>
              <a:xfrm>
                <a:off x="7476565" y="12891809"/>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11" name="Option Button 163" hidden="1">
                <a:extLst>
                  <a:ext uri="{63B3BB69-23CF-44E3-9099-C40C66FF867C}">
                    <a14:compatExt spid="_x0000_s2211"/>
                  </a:ext>
                </a:extLst>
              </xdr:cNvPr>
              <xdr:cNvSpPr/>
            </xdr:nvSpPr>
            <xdr:spPr>
              <a:xfrm>
                <a:off x="8360149" y="12891809"/>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13" name="Option Button 165" hidden="1">
                <a:extLst>
                  <a:ext uri="{63B3BB69-23CF-44E3-9099-C40C66FF867C}">
                    <a14:compatExt spid="_x0000_s2213"/>
                  </a:ext>
                </a:extLst>
              </xdr:cNvPr>
              <xdr:cNvSpPr/>
            </xdr:nvSpPr>
            <xdr:spPr>
              <a:xfrm>
                <a:off x="9119907" y="12891809"/>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14" name="Option Button 166" hidden="1">
                <a:extLst>
                  <a:ext uri="{63B3BB69-23CF-44E3-9099-C40C66FF867C}">
                    <a14:compatExt spid="_x0000_s2214"/>
                  </a:ext>
                </a:extLst>
              </xdr:cNvPr>
              <xdr:cNvSpPr/>
            </xdr:nvSpPr>
            <xdr:spPr>
              <a:xfrm>
                <a:off x="9982200" y="12891809"/>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28575</xdr:rowOff>
        </xdr:from>
        <xdr:to>
          <xdr:col>12</xdr:col>
          <xdr:colOff>514350</xdr:colOff>
          <xdr:row>23</xdr:row>
          <xdr:rowOff>647700</xdr:rowOff>
        </xdr:to>
        <xdr:sp macro="" textlink="">
          <xdr:nvSpPr>
            <xdr:cNvPr id="2220" name="Group Box 172" hidden="1">
              <a:extLst>
                <a:ext uri="{63B3BB69-23CF-44E3-9099-C40C66FF867C}">
                  <a14:compatExt spid="_x0000_s22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23</xdr:row>
          <xdr:rowOff>98613</xdr:rowOff>
        </xdr:from>
        <xdr:to>
          <xdr:col>12</xdr:col>
          <xdr:colOff>326091</xdr:colOff>
          <xdr:row>23</xdr:row>
          <xdr:rowOff>584388</xdr:rowOff>
        </xdr:to>
        <xdr:grpSp>
          <xdr:nvGrpSpPr>
            <xdr:cNvPr id="9" name="グループ化 8"/>
            <xdr:cNvGrpSpPr/>
          </xdr:nvGrpSpPr>
          <xdr:grpSpPr>
            <a:xfrm>
              <a:off x="4972050" y="8137713"/>
              <a:ext cx="5955366" cy="485775"/>
              <a:chOff x="4976532" y="13568084"/>
              <a:chExt cx="5939113" cy="485775"/>
            </a:xfrm>
          </xdr:grpSpPr>
          <xdr:sp macro="" textlink="">
            <xdr:nvSpPr>
              <xdr:cNvPr id="2215" name="Option Button 167" hidden="1">
                <a:extLst>
                  <a:ext uri="{63B3BB69-23CF-44E3-9099-C40C66FF867C}">
                    <a14:compatExt spid="_x0000_s2215"/>
                  </a:ext>
                </a:extLst>
              </xdr:cNvPr>
              <xdr:cNvSpPr/>
            </xdr:nvSpPr>
            <xdr:spPr>
              <a:xfrm>
                <a:off x="4976532" y="13568084"/>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16" name="Option Button 168" hidden="1">
                <a:extLst>
                  <a:ext uri="{63B3BB69-23CF-44E3-9099-C40C66FF867C}">
                    <a14:compatExt spid="_x0000_s2216"/>
                  </a:ext>
                </a:extLst>
              </xdr:cNvPr>
              <xdr:cNvSpPr/>
            </xdr:nvSpPr>
            <xdr:spPr>
              <a:xfrm>
                <a:off x="5888691" y="13568084"/>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17" name="Option Button 169" hidden="1">
                <a:extLst>
                  <a:ext uri="{63B3BB69-23CF-44E3-9099-C40C66FF867C}">
                    <a14:compatExt spid="_x0000_s2217"/>
                  </a:ext>
                </a:extLst>
              </xdr:cNvPr>
              <xdr:cNvSpPr/>
            </xdr:nvSpPr>
            <xdr:spPr>
              <a:xfrm>
                <a:off x="6773956" y="13568084"/>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18" name="Option Button 170" hidden="1">
                <a:extLst>
                  <a:ext uri="{63B3BB69-23CF-44E3-9099-C40C66FF867C}">
                    <a14:compatExt spid="_x0000_s2218"/>
                  </a:ext>
                </a:extLst>
              </xdr:cNvPr>
              <xdr:cNvSpPr/>
            </xdr:nvSpPr>
            <xdr:spPr>
              <a:xfrm>
                <a:off x="7476565" y="13568084"/>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19" name="Option Button 171" hidden="1">
                <a:extLst>
                  <a:ext uri="{63B3BB69-23CF-44E3-9099-C40C66FF867C}">
                    <a14:compatExt spid="_x0000_s2219"/>
                  </a:ext>
                </a:extLst>
              </xdr:cNvPr>
              <xdr:cNvSpPr/>
            </xdr:nvSpPr>
            <xdr:spPr>
              <a:xfrm>
                <a:off x="8360149" y="13568084"/>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21" name="Option Button 173" hidden="1">
                <a:extLst>
                  <a:ext uri="{63B3BB69-23CF-44E3-9099-C40C66FF867C}">
                    <a14:compatExt spid="_x0000_s2221"/>
                  </a:ext>
                </a:extLst>
              </xdr:cNvPr>
              <xdr:cNvSpPr/>
            </xdr:nvSpPr>
            <xdr:spPr>
              <a:xfrm>
                <a:off x="9119907" y="13568084"/>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22" name="Option Button 174" hidden="1">
                <a:extLst>
                  <a:ext uri="{63B3BB69-23CF-44E3-9099-C40C66FF867C}">
                    <a14:compatExt spid="_x0000_s2222"/>
                  </a:ext>
                </a:extLst>
              </xdr:cNvPr>
              <xdr:cNvSpPr/>
            </xdr:nvSpPr>
            <xdr:spPr>
              <a:xfrm>
                <a:off x="9982200" y="13568084"/>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19050</xdr:rowOff>
        </xdr:from>
        <xdr:to>
          <xdr:col>12</xdr:col>
          <xdr:colOff>504825</xdr:colOff>
          <xdr:row>24</xdr:row>
          <xdr:rowOff>628650</xdr:rowOff>
        </xdr:to>
        <xdr:sp macro="" textlink="">
          <xdr:nvSpPr>
            <xdr:cNvPr id="2228" name="Group Box 180" hidden="1">
              <a:extLst>
                <a:ext uri="{63B3BB69-23CF-44E3-9099-C40C66FF867C}">
                  <a14:compatExt spid="_x0000_s22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24</xdr:row>
          <xdr:rowOff>91890</xdr:rowOff>
        </xdr:from>
        <xdr:to>
          <xdr:col>12</xdr:col>
          <xdr:colOff>326091</xdr:colOff>
          <xdr:row>24</xdr:row>
          <xdr:rowOff>568140</xdr:rowOff>
        </xdr:to>
        <xdr:grpSp>
          <xdr:nvGrpSpPr>
            <xdr:cNvPr id="10" name="グループ化 9"/>
            <xdr:cNvGrpSpPr/>
          </xdr:nvGrpSpPr>
          <xdr:grpSpPr>
            <a:xfrm>
              <a:off x="4972050" y="8797740"/>
              <a:ext cx="5955366" cy="476250"/>
              <a:chOff x="4976532" y="14233714"/>
              <a:chExt cx="5939113" cy="476250"/>
            </a:xfrm>
          </xdr:grpSpPr>
          <xdr:sp macro="" textlink="">
            <xdr:nvSpPr>
              <xdr:cNvPr id="2223" name="Option Button 175" hidden="1">
                <a:extLst>
                  <a:ext uri="{63B3BB69-23CF-44E3-9099-C40C66FF867C}">
                    <a14:compatExt spid="_x0000_s2223"/>
                  </a:ext>
                </a:extLst>
              </xdr:cNvPr>
              <xdr:cNvSpPr/>
            </xdr:nvSpPr>
            <xdr:spPr>
              <a:xfrm>
                <a:off x="4976532" y="14233714"/>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24" name="Option Button 176" hidden="1">
                <a:extLst>
                  <a:ext uri="{63B3BB69-23CF-44E3-9099-C40C66FF867C}">
                    <a14:compatExt spid="_x0000_s2224"/>
                  </a:ext>
                </a:extLst>
              </xdr:cNvPr>
              <xdr:cNvSpPr/>
            </xdr:nvSpPr>
            <xdr:spPr>
              <a:xfrm>
                <a:off x="5888691" y="14233714"/>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25" name="Option Button 177" hidden="1">
                <a:extLst>
                  <a:ext uri="{63B3BB69-23CF-44E3-9099-C40C66FF867C}">
                    <a14:compatExt spid="_x0000_s2225"/>
                  </a:ext>
                </a:extLst>
              </xdr:cNvPr>
              <xdr:cNvSpPr/>
            </xdr:nvSpPr>
            <xdr:spPr>
              <a:xfrm>
                <a:off x="6773956" y="14233714"/>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26" name="Option Button 178" hidden="1">
                <a:extLst>
                  <a:ext uri="{63B3BB69-23CF-44E3-9099-C40C66FF867C}">
                    <a14:compatExt spid="_x0000_s2226"/>
                  </a:ext>
                </a:extLst>
              </xdr:cNvPr>
              <xdr:cNvSpPr/>
            </xdr:nvSpPr>
            <xdr:spPr>
              <a:xfrm>
                <a:off x="7476565" y="14233714"/>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27" name="Option Button 179" hidden="1">
                <a:extLst>
                  <a:ext uri="{63B3BB69-23CF-44E3-9099-C40C66FF867C}">
                    <a14:compatExt spid="_x0000_s2227"/>
                  </a:ext>
                </a:extLst>
              </xdr:cNvPr>
              <xdr:cNvSpPr/>
            </xdr:nvSpPr>
            <xdr:spPr>
              <a:xfrm>
                <a:off x="8360149" y="14233714"/>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29" name="Option Button 181" hidden="1">
                <a:extLst>
                  <a:ext uri="{63B3BB69-23CF-44E3-9099-C40C66FF867C}">
                    <a14:compatExt spid="_x0000_s2229"/>
                  </a:ext>
                </a:extLst>
              </xdr:cNvPr>
              <xdr:cNvSpPr/>
            </xdr:nvSpPr>
            <xdr:spPr>
              <a:xfrm>
                <a:off x="9119907" y="14233714"/>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30" name="Option Button 182" hidden="1">
                <a:extLst>
                  <a:ext uri="{63B3BB69-23CF-44E3-9099-C40C66FF867C}">
                    <a14:compatExt spid="_x0000_s2230"/>
                  </a:ext>
                </a:extLst>
              </xdr:cNvPr>
              <xdr:cNvSpPr/>
            </xdr:nvSpPr>
            <xdr:spPr>
              <a:xfrm>
                <a:off x="9982200" y="14233714"/>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28575</xdr:rowOff>
        </xdr:from>
        <xdr:to>
          <xdr:col>12</xdr:col>
          <xdr:colOff>514350</xdr:colOff>
          <xdr:row>25</xdr:row>
          <xdr:rowOff>638175</xdr:rowOff>
        </xdr:to>
        <xdr:sp macro="" textlink="">
          <xdr:nvSpPr>
            <xdr:cNvPr id="2236" name="Group Box 188" hidden="1">
              <a:extLst>
                <a:ext uri="{63B3BB69-23CF-44E3-9099-C40C66FF867C}">
                  <a14:compatExt spid="_x0000_s22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25</xdr:row>
          <xdr:rowOff>104218</xdr:rowOff>
        </xdr:from>
        <xdr:to>
          <xdr:col>12</xdr:col>
          <xdr:colOff>326091</xdr:colOff>
          <xdr:row>25</xdr:row>
          <xdr:rowOff>589993</xdr:rowOff>
        </xdr:to>
        <xdr:grpSp>
          <xdr:nvGrpSpPr>
            <xdr:cNvPr id="11" name="グループ化 10"/>
            <xdr:cNvGrpSpPr/>
          </xdr:nvGrpSpPr>
          <xdr:grpSpPr>
            <a:xfrm>
              <a:off x="4972050" y="9476818"/>
              <a:ext cx="5955366" cy="485775"/>
              <a:chOff x="4976532" y="14918394"/>
              <a:chExt cx="5939113" cy="485775"/>
            </a:xfrm>
          </xdr:grpSpPr>
          <xdr:sp macro="" textlink="">
            <xdr:nvSpPr>
              <xdr:cNvPr id="2231" name="Option Button 183" hidden="1">
                <a:extLst>
                  <a:ext uri="{63B3BB69-23CF-44E3-9099-C40C66FF867C}">
                    <a14:compatExt spid="_x0000_s2231"/>
                  </a:ext>
                </a:extLst>
              </xdr:cNvPr>
              <xdr:cNvSpPr/>
            </xdr:nvSpPr>
            <xdr:spPr>
              <a:xfrm>
                <a:off x="4976532" y="14918394"/>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32" name="Option Button 184" hidden="1">
                <a:extLst>
                  <a:ext uri="{63B3BB69-23CF-44E3-9099-C40C66FF867C}">
                    <a14:compatExt spid="_x0000_s2232"/>
                  </a:ext>
                </a:extLst>
              </xdr:cNvPr>
              <xdr:cNvSpPr/>
            </xdr:nvSpPr>
            <xdr:spPr>
              <a:xfrm>
                <a:off x="5888691" y="14918394"/>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33" name="Option Button 185" hidden="1">
                <a:extLst>
                  <a:ext uri="{63B3BB69-23CF-44E3-9099-C40C66FF867C}">
                    <a14:compatExt spid="_x0000_s2233"/>
                  </a:ext>
                </a:extLst>
              </xdr:cNvPr>
              <xdr:cNvSpPr/>
            </xdr:nvSpPr>
            <xdr:spPr>
              <a:xfrm>
                <a:off x="6773956" y="14918394"/>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34" name="Option Button 186" hidden="1">
                <a:extLst>
                  <a:ext uri="{63B3BB69-23CF-44E3-9099-C40C66FF867C}">
                    <a14:compatExt spid="_x0000_s2234"/>
                  </a:ext>
                </a:extLst>
              </xdr:cNvPr>
              <xdr:cNvSpPr/>
            </xdr:nvSpPr>
            <xdr:spPr>
              <a:xfrm>
                <a:off x="7476565" y="14918394"/>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35" name="Option Button 187" hidden="1">
                <a:extLst>
                  <a:ext uri="{63B3BB69-23CF-44E3-9099-C40C66FF867C}">
                    <a14:compatExt spid="_x0000_s2235"/>
                  </a:ext>
                </a:extLst>
              </xdr:cNvPr>
              <xdr:cNvSpPr/>
            </xdr:nvSpPr>
            <xdr:spPr>
              <a:xfrm>
                <a:off x="8360149" y="14918394"/>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37" name="Option Button 189" hidden="1">
                <a:extLst>
                  <a:ext uri="{63B3BB69-23CF-44E3-9099-C40C66FF867C}">
                    <a14:compatExt spid="_x0000_s2237"/>
                  </a:ext>
                </a:extLst>
              </xdr:cNvPr>
              <xdr:cNvSpPr/>
            </xdr:nvSpPr>
            <xdr:spPr>
              <a:xfrm>
                <a:off x="9119907" y="14918394"/>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38" name="Option Button 190" hidden="1">
                <a:extLst>
                  <a:ext uri="{63B3BB69-23CF-44E3-9099-C40C66FF867C}">
                    <a14:compatExt spid="_x0000_s2238"/>
                  </a:ext>
                </a:extLst>
              </xdr:cNvPr>
              <xdr:cNvSpPr/>
            </xdr:nvSpPr>
            <xdr:spPr>
              <a:xfrm>
                <a:off x="9982200" y="14918394"/>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28575</xdr:rowOff>
        </xdr:from>
        <xdr:to>
          <xdr:col>12</xdr:col>
          <xdr:colOff>514350</xdr:colOff>
          <xdr:row>26</xdr:row>
          <xdr:rowOff>638175</xdr:rowOff>
        </xdr:to>
        <xdr:sp macro="" textlink="">
          <xdr:nvSpPr>
            <xdr:cNvPr id="2244" name="Group Box 196" hidden="1">
              <a:extLst>
                <a:ext uri="{63B3BB69-23CF-44E3-9099-C40C66FF867C}">
                  <a14:compatExt spid="_x0000_s22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26</xdr:row>
          <xdr:rowOff>82366</xdr:rowOff>
        </xdr:from>
        <xdr:to>
          <xdr:col>12</xdr:col>
          <xdr:colOff>326091</xdr:colOff>
          <xdr:row>26</xdr:row>
          <xdr:rowOff>558616</xdr:rowOff>
        </xdr:to>
        <xdr:grpSp>
          <xdr:nvGrpSpPr>
            <xdr:cNvPr id="12" name="グループ化 11"/>
            <xdr:cNvGrpSpPr/>
          </xdr:nvGrpSpPr>
          <xdr:grpSpPr>
            <a:xfrm>
              <a:off x="4972050" y="10121716"/>
              <a:ext cx="5955366" cy="476250"/>
              <a:chOff x="4976532" y="15568895"/>
              <a:chExt cx="5939113" cy="476250"/>
            </a:xfrm>
          </xdr:grpSpPr>
          <xdr:sp macro="" textlink="">
            <xdr:nvSpPr>
              <xdr:cNvPr id="2239" name="Option Button 191" hidden="1">
                <a:extLst>
                  <a:ext uri="{63B3BB69-23CF-44E3-9099-C40C66FF867C}">
                    <a14:compatExt spid="_x0000_s2239"/>
                  </a:ext>
                </a:extLst>
              </xdr:cNvPr>
              <xdr:cNvSpPr/>
            </xdr:nvSpPr>
            <xdr:spPr>
              <a:xfrm>
                <a:off x="4976532" y="15568895"/>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40" name="Option Button 192" hidden="1">
                <a:extLst>
                  <a:ext uri="{63B3BB69-23CF-44E3-9099-C40C66FF867C}">
                    <a14:compatExt spid="_x0000_s2240"/>
                  </a:ext>
                </a:extLst>
              </xdr:cNvPr>
              <xdr:cNvSpPr/>
            </xdr:nvSpPr>
            <xdr:spPr>
              <a:xfrm>
                <a:off x="5888691" y="15568895"/>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41" name="Option Button 193" hidden="1">
                <a:extLst>
                  <a:ext uri="{63B3BB69-23CF-44E3-9099-C40C66FF867C}">
                    <a14:compatExt spid="_x0000_s2241"/>
                  </a:ext>
                </a:extLst>
              </xdr:cNvPr>
              <xdr:cNvSpPr/>
            </xdr:nvSpPr>
            <xdr:spPr>
              <a:xfrm>
                <a:off x="6773956" y="15568895"/>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42" name="Option Button 194" hidden="1">
                <a:extLst>
                  <a:ext uri="{63B3BB69-23CF-44E3-9099-C40C66FF867C}">
                    <a14:compatExt spid="_x0000_s2242"/>
                  </a:ext>
                </a:extLst>
              </xdr:cNvPr>
              <xdr:cNvSpPr/>
            </xdr:nvSpPr>
            <xdr:spPr>
              <a:xfrm>
                <a:off x="7476565" y="15568895"/>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43" name="Option Button 195" hidden="1">
                <a:extLst>
                  <a:ext uri="{63B3BB69-23CF-44E3-9099-C40C66FF867C}">
                    <a14:compatExt spid="_x0000_s2243"/>
                  </a:ext>
                </a:extLst>
              </xdr:cNvPr>
              <xdr:cNvSpPr/>
            </xdr:nvSpPr>
            <xdr:spPr>
              <a:xfrm>
                <a:off x="8360149" y="15568895"/>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45" name="Option Button 197" hidden="1">
                <a:extLst>
                  <a:ext uri="{63B3BB69-23CF-44E3-9099-C40C66FF867C}">
                    <a14:compatExt spid="_x0000_s2245"/>
                  </a:ext>
                </a:extLst>
              </xdr:cNvPr>
              <xdr:cNvSpPr/>
            </xdr:nvSpPr>
            <xdr:spPr>
              <a:xfrm>
                <a:off x="9119907" y="15568895"/>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46" name="Option Button 198" hidden="1">
                <a:extLst>
                  <a:ext uri="{63B3BB69-23CF-44E3-9099-C40C66FF867C}">
                    <a14:compatExt spid="_x0000_s2246"/>
                  </a:ext>
                </a:extLst>
              </xdr:cNvPr>
              <xdr:cNvSpPr/>
            </xdr:nvSpPr>
            <xdr:spPr>
              <a:xfrm>
                <a:off x="9982200" y="15568895"/>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28575</xdr:rowOff>
        </xdr:from>
        <xdr:to>
          <xdr:col>12</xdr:col>
          <xdr:colOff>514350</xdr:colOff>
          <xdr:row>27</xdr:row>
          <xdr:rowOff>638175</xdr:rowOff>
        </xdr:to>
        <xdr:sp macro="" textlink="">
          <xdr:nvSpPr>
            <xdr:cNvPr id="2252" name="Group Box 204" hidden="1">
              <a:extLst>
                <a:ext uri="{63B3BB69-23CF-44E3-9099-C40C66FF867C}">
                  <a14:compatExt spid="_x0000_s22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27</xdr:row>
          <xdr:rowOff>100293</xdr:rowOff>
        </xdr:from>
        <xdr:to>
          <xdr:col>12</xdr:col>
          <xdr:colOff>326091</xdr:colOff>
          <xdr:row>27</xdr:row>
          <xdr:rowOff>586068</xdr:rowOff>
        </xdr:to>
        <xdr:grpSp>
          <xdr:nvGrpSpPr>
            <xdr:cNvPr id="13" name="グループ化 12"/>
            <xdr:cNvGrpSpPr/>
          </xdr:nvGrpSpPr>
          <xdr:grpSpPr>
            <a:xfrm>
              <a:off x="4972050" y="10806393"/>
              <a:ext cx="5955366" cy="485775"/>
              <a:chOff x="4976532" y="16259175"/>
              <a:chExt cx="5939113" cy="485775"/>
            </a:xfrm>
          </xdr:grpSpPr>
          <xdr:sp macro="" textlink="">
            <xdr:nvSpPr>
              <xdr:cNvPr id="2247" name="Option Button 199" hidden="1">
                <a:extLst>
                  <a:ext uri="{63B3BB69-23CF-44E3-9099-C40C66FF867C}">
                    <a14:compatExt spid="_x0000_s2247"/>
                  </a:ext>
                </a:extLst>
              </xdr:cNvPr>
              <xdr:cNvSpPr/>
            </xdr:nvSpPr>
            <xdr:spPr>
              <a:xfrm>
                <a:off x="4976532" y="16259175"/>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48" name="Option Button 200" hidden="1">
                <a:extLst>
                  <a:ext uri="{63B3BB69-23CF-44E3-9099-C40C66FF867C}">
                    <a14:compatExt spid="_x0000_s2248"/>
                  </a:ext>
                </a:extLst>
              </xdr:cNvPr>
              <xdr:cNvSpPr/>
            </xdr:nvSpPr>
            <xdr:spPr>
              <a:xfrm>
                <a:off x="5888691" y="16259175"/>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49" name="Option Button 201" hidden="1">
                <a:extLst>
                  <a:ext uri="{63B3BB69-23CF-44E3-9099-C40C66FF867C}">
                    <a14:compatExt spid="_x0000_s2249"/>
                  </a:ext>
                </a:extLst>
              </xdr:cNvPr>
              <xdr:cNvSpPr/>
            </xdr:nvSpPr>
            <xdr:spPr>
              <a:xfrm>
                <a:off x="6773956" y="16259175"/>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50" name="Option Button 202" hidden="1">
                <a:extLst>
                  <a:ext uri="{63B3BB69-23CF-44E3-9099-C40C66FF867C}">
                    <a14:compatExt spid="_x0000_s2250"/>
                  </a:ext>
                </a:extLst>
              </xdr:cNvPr>
              <xdr:cNvSpPr/>
            </xdr:nvSpPr>
            <xdr:spPr>
              <a:xfrm>
                <a:off x="7476565" y="16259175"/>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51" name="Option Button 203" hidden="1">
                <a:extLst>
                  <a:ext uri="{63B3BB69-23CF-44E3-9099-C40C66FF867C}">
                    <a14:compatExt spid="_x0000_s2251"/>
                  </a:ext>
                </a:extLst>
              </xdr:cNvPr>
              <xdr:cNvSpPr/>
            </xdr:nvSpPr>
            <xdr:spPr>
              <a:xfrm>
                <a:off x="8360149" y="16259175"/>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53" name="Option Button 205" hidden="1">
                <a:extLst>
                  <a:ext uri="{63B3BB69-23CF-44E3-9099-C40C66FF867C}">
                    <a14:compatExt spid="_x0000_s2253"/>
                  </a:ext>
                </a:extLst>
              </xdr:cNvPr>
              <xdr:cNvSpPr/>
            </xdr:nvSpPr>
            <xdr:spPr>
              <a:xfrm>
                <a:off x="9119907" y="16259175"/>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54" name="Option Button 206" hidden="1">
                <a:extLst>
                  <a:ext uri="{63B3BB69-23CF-44E3-9099-C40C66FF867C}">
                    <a14:compatExt spid="_x0000_s2254"/>
                  </a:ext>
                </a:extLst>
              </xdr:cNvPr>
              <xdr:cNvSpPr/>
            </xdr:nvSpPr>
            <xdr:spPr>
              <a:xfrm>
                <a:off x="9982200" y="16259175"/>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xdr:rowOff>
        </xdr:from>
        <xdr:to>
          <xdr:col>12</xdr:col>
          <xdr:colOff>514350</xdr:colOff>
          <xdr:row>28</xdr:row>
          <xdr:rowOff>638175</xdr:rowOff>
        </xdr:to>
        <xdr:sp macro="" textlink="">
          <xdr:nvSpPr>
            <xdr:cNvPr id="2260" name="Group Box 212" hidden="1">
              <a:extLst>
                <a:ext uri="{63B3BB69-23CF-44E3-9099-C40C66FF867C}">
                  <a14:compatExt spid="_x0000_s22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28</xdr:row>
          <xdr:rowOff>95814</xdr:rowOff>
        </xdr:from>
        <xdr:to>
          <xdr:col>12</xdr:col>
          <xdr:colOff>326091</xdr:colOff>
          <xdr:row>28</xdr:row>
          <xdr:rowOff>572064</xdr:rowOff>
        </xdr:to>
        <xdr:grpSp>
          <xdr:nvGrpSpPr>
            <xdr:cNvPr id="14" name="グループ化 13"/>
            <xdr:cNvGrpSpPr/>
          </xdr:nvGrpSpPr>
          <xdr:grpSpPr>
            <a:xfrm>
              <a:off x="4972050" y="11468664"/>
              <a:ext cx="5955366" cy="476250"/>
              <a:chOff x="4976532" y="16927049"/>
              <a:chExt cx="5939113" cy="476250"/>
            </a:xfrm>
          </xdr:grpSpPr>
          <xdr:sp macro="" textlink="">
            <xdr:nvSpPr>
              <xdr:cNvPr id="2255" name="Option Button 207" hidden="1">
                <a:extLst>
                  <a:ext uri="{63B3BB69-23CF-44E3-9099-C40C66FF867C}">
                    <a14:compatExt spid="_x0000_s2255"/>
                  </a:ext>
                </a:extLst>
              </xdr:cNvPr>
              <xdr:cNvSpPr/>
            </xdr:nvSpPr>
            <xdr:spPr>
              <a:xfrm>
                <a:off x="4976532" y="16927049"/>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56" name="Option Button 208" hidden="1">
                <a:extLst>
                  <a:ext uri="{63B3BB69-23CF-44E3-9099-C40C66FF867C}">
                    <a14:compatExt spid="_x0000_s2256"/>
                  </a:ext>
                </a:extLst>
              </xdr:cNvPr>
              <xdr:cNvSpPr/>
            </xdr:nvSpPr>
            <xdr:spPr>
              <a:xfrm>
                <a:off x="5888691" y="16927049"/>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57" name="Option Button 209" hidden="1">
                <a:extLst>
                  <a:ext uri="{63B3BB69-23CF-44E3-9099-C40C66FF867C}">
                    <a14:compatExt spid="_x0000_s2257"/>
                  </a:ext>
                </a:extLst>
              </xdr:cNvPr>
              <xdr:cNvSpPr/>
            </xdr:nvSpPr>
            <xdr:spPr>
              <a:xfrm>
                <a:off x="6773956" y="16927049"/>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58" name="Option Button 210" hidden="1">
                <a:extLst>
                  <a:ext uri="{63B3BB69-23CF-44E3-9099-C40C66FF867C}">
                    <a14:compatExt spid="_x0000_s2258"/>
                  </a:ext>
                </a:extLst>
              </xdr:cNvPr>
              <xdr:cNvSpPr/>
            </xdr:nvSpPr>
            <xdr:spPr>
              <a:xfrm>
                <a:off x="7476565" y="16927049"/>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59" name="Option Button 211" hidden="1">
                <a:extLst>
                  <a:ext uri="{63B3BB69-23CF-44E3-9099-C40C66FF867C}">
                    <a14:compatExt spid="_x0000_s2259"/>
                  </a:ext>
                </a:extLst>
              </xdr:cNvPr>
              <xdr:cNvSpPr/>
            </xdr:nvSpPr>
            <xdr:spPr>
              <a:xfrm>
                <a:off x="8360149" y="16927049"/>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61" name="Option Button 213" hidden="1">
                <a:extLst>
                  <a:ext uri="{63B3BB69-23CF-44E3-9099-C40C66FF867C}">
                    <a14:compatExt spid="_x0000_s2261"/>
                  </a:ext>
                </a:extLst>
              </xdr:cNvPr>
              <xdr:cNvSpPr/>
            </xdr:nvSpPr>
            <xdr:spPr>
              <a:xfrm>
                <a:off x="9119907" y="16927049"/>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62" name="Option Button 214" hidden="1">
                <a:extLst>
                  <a:ext uri="{63B3BB69-23CF-44E3-9099-C40C66FF867C}">
                    <a14:compatExt spid="_x0000_s2262"/>
                  </a:ext>
                </a:extLst>
              </xdr:cNvPr>
              <xdr:cNvSpPr/>
            </xdr:nvSpPr>
            <xdr:spPr>
              <a:xfrm>
                <a:off x="9982200" y="16927049"/>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28575</xdr:rowOff>
        </xdr:from>
        <xdr:to>
          <xdr:col>12</xdr:col>
          <xdr:colOff>523875</xdr:colOff>
          <xdr:row>29</xdr:row>
          <xdr:rowOff>638175</xdr:rowOff>
        </xdr:to>
        <xdr:sp macro="" textlink="">
          <xdr:nvSpPr>
            <xdr:cNvPr id="2268" name="Group Box 220" hidden="1">
              <a:extLst>
                <a:ext uri="{63B3BB69-23CF-44E3-9099-C40C66FF867C}">
                  <a14:compatExt spid="_x0000_s22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29</xdr:row>
          <xdr:rowOff>89087</xdr:rowOff>
        </xdr:from>
        <xdr:to>
          <xdr:col>12</xdr:col>
          <xdr:colOff>326091</xdr:colOff>
          <xdr:row>29</xdr:row>
          <xdr:rowOff>565337</xdr:rowOff>
        </xdr:to>
        <xdr:grpSp>
          <xdr:nvGrpSpPr>
            <xdr:cNvPr id="15" name="グループ化 14"/>
            <xdr:cNvGrpSpPr/>
          </xdr:nvGrpSpPr>
          <xdr:grpSpPr>
            <a:xfrm>
              <a:off x="4972050" y="12128687"/>
              <a:ext cx="5955366" cy="476250"/>
              <a:chOff x="4976532" y="17592675"/>
              <a:chExt cx="5939113" cy="476250"/>
            </a:xfrm>
          </xdr:grpSpPr>
          <xdr:sp macro="" textlink="">
            <xdr:nvSpPr>
              <xdr:cNvPr id="2263" name="Option Button 215" hidden="1">
                <a:extLst>
                  <a:ext uri="{63B3BB69-23CF-44E3-9099-C40C66FF867C}">
                    <a14:compatExt spid="_x0000_s2263"/>
                  </a:ext>
                </a:extLst>
              </xdr:cNvPr>
              <xdr:cNvSpPr/>
            </xdr:nvSpPr>
            <xdr:spPr>
              <a:xfrm>
                <a:off x="4976532" y="17592675"/>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64" name="Option Button 216" hidden="1">
                <a:extLst>
                  <a:ext uri="{63B3BB69-23CF-44E3-9099-C40C66FF867C}">
                    <a14:compatExt spid="_x0000_s2264"/>
                  </a:ext>
                </a:extLst>
              </xdr:cNvPr>
              <xdr:cNvSpPr/>
            </xdr:nvSpPr>
            <xdr:spPr>
              <a:xfrm>
                <a:off x="5888691" y="17592675"/>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65" name="Option Button 217" hidden="1">
                <a:extLst>
                  <a:ext uri="{63B3BB69-23CF-44E3-9099-C40C66FF867C}">
                    <a14:compatExt spid="_x0000_s2265"/>
                  </a:ext>
                </a:extLst>
              </xdr:cNvPr>
              <xdr:cNvSpPr/>
            </xdr:nvSpPr>
            <xdr:spPr>
              <a:xfrm>
                <a:off x="6773956" y="17592675"/>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66" name="Option Button 218" hidden="1">
                <a:extLst>
                  <a:ext uri="{63B3BB69-23CF-44E3-9099-C40C66FF867C}">
                    <a14:compatExt spid="_x0000_s2266"/>
                  </a:ext>
                </a:extLst>
              </xdr:cNvPr>
              <xdr:cNvSpPr/>
            </xdr:nvSpPr>
            <xdr:spPr>
              <a:xfrm>
                <a:off x="7476565" y="17592675"/>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67" name="Option Button 219" hidden="1">
                <a:extLst>
                  <a:ext uri="{63B3BB69-23CF-44E3-9099-C40C66FF867C}">
                    <a14:compatExt spid="_x0000_s2267"/>
                  </a:ext>
                </a:extLst>
              </xdr:cNvPr>
              <xdr:cNvSpPr/>
            </xdr:nvSpPr>
            <xdr:spPr>
              <a:xfrm>
                <a:off x="8360149" y="17592675"/>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69" name="Option Button 221" hidden="1">
                <a:extLst>
                  <a:ext uri="{63B3BB69-23CF-44E3-9099-C40C66FF867C}">
                    <a14:compatExt spid="_x0000_s2269"/>
                  </a:ext>
                </a:extLst>
              </xdr:cNvPr>
              <xdr:cNvSpPr/>
            </xdr:nvSpPr>
            <xdr:spPr>
              <a:xfrm>
                <a:off x="9119907" y="17592675"/>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70" name="Option Button 222" hidden="1">
                <a:extLst>
                  <a:ext uri="{63B3BB69-23CF-44E3-9099-C40C66FF867C}">
                    <a14:compatExt spid="_x0000_s2270"/>
                  </a:ext>
                </a:extLst>
              </xdr:cNvPr>
              <xdr:cNvSpPr/>
            </xdr:nvSpPr>
            <xdr:spPr>
              <a:xfrm>
                <a:off x="9982200" y="17592675"/>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12</xdr:col>
          <xdr:colOff>495300</xdr:colOff>
          <xdr:row>30</xdr:row>
          <xdr:rowOff>647700</xdr:rowOff>
        </xdr:to>
        <xdr:sp macro="" textlink="">
          <xdr:nvSpPr>
            <xdr:cNvPr id="2276" name="Group Box 228" hidden="1">
              <a:extLst>
                <a:ext uri="{63B3BB69-23CF-44E3-9099-C40C66FF867C}">
                  <a14:compatExt spid="_x0000_s22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30</xdr:row>
          <xdr:rowOff>108137</xdr:rowOff>
        </xdr:from>
        <xdr:to>
          <xdr:col>12</xdr:col>
          <xdr:colOff>326091</xdr:colOff>
          <xdr:row>30</xdr:row>
          <xdr:rowOff>593912</xdr:rowOff>
        </xdr:to>
        <xdr:grpSp>
          <xdr:nvGrpSpPr>
            <xdr:cNvPr id="16" name="グループ化 15"/>
            <xdr:cNvGrpSpPr/>
          </xdr:nvGrpSpPr>
          <xdr:grpSpPr>
            <a:xfrm>
              <a:off x="4972050" y="12814487"/>
              <a:ext cx="5955366" cy="485775"/>
              <a:chOff x="4976532" y="18284078"/>
              <a:chExt cx="5939113" cy="485775"/>
            </a:xfrm>
          </xdr:grpSpPr>
          <xdr:sp macro="" textlink="">
            <xdr:nvSpPr>
              <xdr:cNvPr id="2271" name="Option Button 223" hidden="1">
                <a:extLst>
                  <a:ext uri="{63B3BB69-23CF-44E3-9099-C40C66FF867C}">
                    <a14:compatExt spid="_x0000_s2271"/>
                  </a:ext>
                </a:extLst>
              </xdr:cNvPr>
              <xdr:cNvSpPr/>
            </xdr:nvSpPr>
            <xdr:spPr>
              <a:xfrm>
                <a:off x="4976532" y="18284078"/>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72" name="Option Button 224" hidden="1">
                <a:extLst>
                  <a:ext uri="{63B3BB69-23CF-44E3-9099-C40C66FF867C}">
                    <a14:compatExt spid="_x0000_s2272"/>
                  </a:ext>
                </a:extLst>
              </xdr:cNvPr>
              <xdr:cNvSpPr/>
            </xdr:nvSpPr>
            <xdr:spPr>
              <a:xfrm>
                <a:off x="5888691" y="18284078"/>
                <a:ext cx="7138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73" name="Option Button 225" hidden="1">
                <a:extLst>
                  <a:ext uri="{63B3BB69-23CF-44E3-9099-C40C66FF867C}">
                    <a14:compatExt spid="_x0000_s2273"/>
                  </a:ext>
                </a:extLst>
              </xdr:cNvPr>
              <xdr:cNvSpPr/>
            </xdr:nvSpPr>
            <xdr:spPr>
              <a:xfrm>
                <a:off x="6773956" y="18284078"/>
                <a:ext cx="53340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74" name="Option Button 226" hidden="1">
                <a:extLst>
                  <a:ext uri="{63B3BB69-23CF-44E3-9099-C40C66FF867C}">
                    <a14:compatExt spid="_x0000_s2274"/>
                  </a:ext>
                </a:extLst>
              </xdr:cNvPr>
              <xdr:cNvSpPr/>
            </xdr:nvSpPr>
            <xdr:spPr>
              <a:xfrm>
                <a:off x="7476565" y="18284078"/>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75" name="Option Button 227" hidden="1">
                <a:extLst>
                  <a:ext uri="{63B3BB69-23CF-44E3-9099-C40C66FF867C}">
                    <a14:compatExt spid="_x0000_s2275"/>
                  </a:ext>
                </a:extLst>
              </xdr:cNvPr>
              <xdr:cNvSpPr/>
            </xdr:nvSpPr>
            <xdr:spPr>
              <a:xfrm>
                <a:off x="8360149" y="18284078"/>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77" name="Option Button 229" hidden="1">
                <a:extLst>
                  <a:ext uri="{63B3BB69-23CF-44E3-9099-C40C66FF867C}">
                    <a14:compatExt spid="_x0000_s2277"/>
                  </a:ext>
                </a:extLst>
              </xdr:cNvPr>
              <xdr:cNvSpPr/>
            </xdr:nvSpPr>
            <xdr:spPr>
              <a:xfrm>
                <a:off x="9119907" y="18284078"/>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78" name="Option Button 230" hidden="1">
                <a:extLst>
                  <a:ext uri="{63B3BB69-23CF-44E3-9099-C40C66FF867C}">
                    <a14:compatExt spid="_x0000_s2278"/>
                  </a:ext>
                </a:extLst>
              </xdr:cNvPr>
              <xdr:cNvSpPr/>
            </xdr:nvSpPr>
            <xdr:spPr>
              <a:xfrm>
                <a:off x="9982200" y="18284078"/>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28575</xdr:rowOff>
        </xdr:from>
        <xdr:to>
          <xdr:col>12</xdr:col>
          <xdr:colOff>495300</xdr:colOff>
          <xdr:row>31</xdr:row>
          <xdr:rowOff>647700</xdr:rowOff>
        </xdr:to>
        <xdr:sp macro="" textlink="">
          <xdr:nvSpPr>
            <xdr:cNvPr id="2284" name="Group Box 236" hidden="1">
              <a:extLst>
                <a:ext uri="{63B3BB69-23CF-44E3-9099-C40C66FF867C}">
                  <a14:compatExt spid="_x0000_s22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31</xdr:row>
          <xdr:rowOff>133350</xdr:rowOff>
        </xdr:from>
        <xdr:to>
          <xdr:col>12</xdr:col>
          <xdr:colOff>326091</xdr:colOff>
          <xdr:row>31</xdr:row>
          <xdr:rowOff>619125</xdr:rowOff>
        </xdr:to>
        <xdr:grpSp>
          <xdr:nvGrpSpPr>
            <xdr:cNvPr id="17" name="グループ化 16"/>
            <xdr:cNvGrpSpPr/>
          </xdr:nvGrpSpPr>
          <xdr:grpSpPr>
            <a:xfrm>
              <a:off x="4972050" y="13506450"/>
              <a:ext cx="5955366" cy="485775"/>
              <a:chOff x="4976532" y="18981644"/>
              <a:chExt cx="5939113" cy="485775"/>
            </a:xfrm>
          </xdr:grpSpPr>
          <xdr:sp macro="" textlink="">
            <xdr:nvSpPr>
              <xdr:cNvPr id="2279" name="Option Button 231" hidden="1">
                <a:extLst>
                  <a:ext uri="{63B3BB69-23CF-44E3-9099-C40C66FF867C}">
                    <a14:compatExt spid="_x0000_s2279"/>
                  </a:ext>
                </a:extLst>
              </xdr:cNvPr>
              <xdr:cNvSpPr/>
            </xdr:nvSpPr>
            <xdr:spPr>
              <a:xfrm>
                <a:off x="4976532" y="18981644"/>
                <a:ext cx="74071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80" name="Option Button 232" hidden="1">
                <a:extLst>
                  <a:ext uri="{63B3BB69-23CF-44E3-9099-C40C66FF867C}">
                    <a14:compatExt spid="_x0000_s2280"/>
                  </a:ext>
                </a:extLst>
              </xdr:cNvPr>
              <xdr:cNvSpPr/>
            </xdr:nvSpPr>
            <xdr:spPr>
              <a:xfrm>
                <a:off x="5888691" y="18981644"/>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81" name="Option Button 233" hidden="1">
                <a:extLst>
                  <a:ext uri="{63B3BB69-23CF-44E3-9099-C40C66FF867C}">
                    <a14:compatExt spid="_x0000_s2281"/>
                  </a:ext>
                </a:extLst>
              </xdr:cNvPr>
              <xdr:cNvSpPr/>
            </xdr:nvSpPr>
            <xdr:spPr>
              <a:xfrm>
                <a:off x="6773956" y="18981644"/>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82" name="Option Button 234" hidden="1">
                <a:extLst>
                  <a:ext uri="{63B3BB69-23CF-44E3-9099-C40C66FF867C}">
                    <a14:compatExt spid="_x0000_s2282"/>
                  </a:ext>
                </a:extLst>
              </xdr:cNvPr>
              <xdr:cNvSpPr/>
            </xdr:nvSpPr>
            <xdr:spPr>
              <a:xfrm>
                <a:off x="7476565" y="18981644"/>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83" name="Option Button 235" hidden="1">
                <a:extLst>
                  <a:ext uri="{63B3BB69-23CF-44E3-9099-C40C66FF867C}">
                    <a14:compatExt spid="_x0000_s2283"/>
                  </a:ext>
                </a:extLst>
              </xdr:cNvPr>
              <xdr:cNvSpPr/>
            </xdr:nvSpPr>
            <xdr:spPr>
              <a:xfrm>
                <a:off x="8360149" y="18981644"/>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285" name="Option Button 237" hidden="1">
                <a:extLst>
                  <a:ext uri="{63B3BB69-23CF-44E3-9099-C40C66FF867C}">
                    <a14:compatExt spid="_x0000_s2285"/>
                  </a:ext>
                </a:extLst>
              </xdr:cNvPr>
              <xdr:cNvSpPr/>
            </xdr:nvSpPr>
            <xdr:spPr>
              <a:xfrm>
                <a:off x="9119907" y="18981644"/>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286" name="Option Button 238" hidden="1">
                <a:extLst>
                  <a:ext uri="{63B3BB69-23CF-44E3-9099-C40C66FF867C}">
                    <a14:compatExt spid="_x0000_s2286"/>
                  </a:ext>
                </a:extLst>
              </xdr:cNvPr>
              <xdr:cNvSpPr/>
            </xdr:nvSpPr>
            <xdr:spPr>
              <a:xfrm>
                <a:off x="9982200" y="18981644"/>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28575</xdr:rowOff>
        </xdr:from>
        <xdr:to>
          <xdr:col>12</xdr:col>
          <xdr:colOff>495300</xdr:colOff>
          <xdr:row>32</xdr:row>
          <xdr:rowOff>638175</xdr:rowOff>
        </xdr:to>
        <xdr:sp macro="" textlink="">
          <xdr:nvSpPr>
            <xdr:cNvPr id="2292" name="Group Box 244" hidden="1">
              <a:extLst>
                <a:ext uri="{63B3BB69-23CF-44E3-9099-C40C66FF867C}">
                  <a14:compatExt spid="_x0000_s22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114300</xdr:rowOff>
        </xdr:from>
        <xdr:to>
          <xdr:col>5</xdr:col>
          <xdr:colOff>114300</xdr:colOff>
          <xdr:row>32</xdr:row>
          <xdr:rowOff>600075</xdr:rowOff>
        </xdr:to>
        <xdr:sp macro="" textlink="">
          <xdr:nvSpPr>
            <xdr:cNvPr id="2287" name="Option Button 239" hidden="1">
              <a:extLst>
                <a:ext uri="{63B3BB69-23CF-44E3-9099-C40C66FF867C}">
                  <a14:compatExt spid="_x0000_s2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114300</xdr:rowOff>
        </xdr:from>
        <xdr:to>
          <xdr:col>6</xdr:col>
          <xdr:colOff>114300</xdr:colOff>
          <xdr:row>32</xdr:row>
          <xdr:rowOff>600075</xdr:rowOff>
        </xdr:to>
        <xdr:sp macro="" textlink="">
          <xdr:nvSpPr>
            <xdr:cNvPr id="2288" name="Option Button 240" hidden="1">
              <a:extLst>
                <a:ext uri="{63B3BB69-23CF-44E3-9099-C40C66FF867C}">
                  <a14:compatExt spid="_x0000_s2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114300</xdr:rowOff>
        </xdr:from>
        <xdr:to>
          <xdr:col>7</xdr:col>
          <xdr:colOff>133350</xdr:colOff>
          <xdr:row>32</xdr:row>
          <xdr:rowOff>600075</xdr:rowOff>
        </xdr:to>
        <xdr:sp macro="" textlink="">
          <xdr:nvSpPr>
            <xdr:cNvPr id="2289" name="Option Button 241" hidden="1">
              <a:extLst>
                <a:ext uri="{63B3BB69-23CF-44E3-9099-C40C66FF867C}">
                  <a14:compatExt spid="_x0000_s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32</xdr:row>
          <xdr:rowOff>114300</xdr:rowOff>
        </xdr:from>
        <xdr:to>
          <xdr:col>8</xdr:col>
          <xdr:colOff>333375</xdr:colOff>
          <xdr:row>32</xdr:row>
          <xdr:rowOff>600075</xdr:rowOff>
        </xdr:to>
        <xdr:sp macro="" textlink="">
          <xdr:nvSpPr>
            <xdr:cNvPr id="2290" name="Option Button 242" hidden="1">
              <a:extLst>
                <a:ext uri="{63B3BB69-23CF-44E3-9099-C40C66FF867C}">
                  <a14:compatExt spid="_x0000_s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32</xdr:row>
          <xdr:rowOff>114300</xdr:rowOff>
        </xdr:from>
        <xdr:to>
          <xdr:col>9</xdr:col>
          <xdr:colOff>409575</xdr:colOff>
          <xdr:row>32</xdr:row>
          <xdr:rowOff>600075</xdr:rowOff>
        </xdr:to>
        <xdr:sp macro="" textlink="">
          <xdr:nvSpPr>
            <xdr:cNvPr id="2291" name="Option Button 243" hidden="1">
              <a:extLst>
                <a:ext uri="{63B3BB69-23CF-44E3-9099-C40C66FF867C}">
                  <a14:compatExt spid="_x0000_s2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32</xdr:row>
          <xdr:rowOff>114300</xdr:rowOff>
        </xdr:from>
        <xdr:to>
          <xdr:col>10</xdr:col>
          <xdr:colOff>590550</xdr:colOff>
          <xdr:row>32</xdr:row>
          <xdr:rowOff>600075</xdr:rowOff>
        </xdr:to>
        <xdr:sp macro="" textlink="">
          <xdr:nvSpPr>
            <xdr:cNvPr id="2293" name="Option Button 245" hidden="1">
              <a:extLst>
                <a:ext uri="{63B3BB69-23CF-44E3-9099-C40C66FF867C}">
                  <a14:compatExt spid="_x0000_s2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114300</xdr:rowOff>
        </xdr:from>
        <xdr:to>
          <xdr:col>12</xdr:col>
          <xdr:colOff>323850</xdr:colOff>
          <xdr:row>32</xdr:row>
          <xdr:rowOff>600075</xdr:rowOff>
        </xdr:to>
        <xdr:sp macro="" textlink="">
          <xdr:nvSpPr>
            <xdr:cNvPr id="2294" name="Option Button 246" hidden="1">
              <a:extLst>
                <a:ext uri="{63B3BB69-23CF-44E3-9099-C40C66FF867C}">
                  <a14:compatExt spid="_x0000_s2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28575</xdr:rowOff>
        </xdr:from>
        <xdr:to>
          <xdr:col>12</xdr:col>
          <xdr:colOff>495300</xdr:colOff>
          <xdr:row>33</xdr:row>
          <xdr:rowOff>638175</xdr:rowOff>
        </xdr:to>
        <xdr:sp macro="" textlink="">
          <xdr:nvSpPr>
            <xdr:cNvPr id="2300" name="Group Box 252" hidden="1">
              <a:extLst>
                <a:ext uri="{63B3BB69-23CF-44E3-9099-C40C66FF867C}">
                  <a14:compatExt spid="_x0000_s23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33</xdr:row>
          <xdr:rowOff>114300</xdr:rowOff>
        </xdr:from>
        <xdr:to>
          <xdr:col>12</xdr:col>
          <xdr:colOff>326091</xdr:colOff>
          <xdr:row>33</xdr:row>
          <xdr:rowOff>590550</xdr:rowOff>
        </xdr:to>
        <xdr:grpSp>
          <xdr:nvGrpSpPr>
            <xdr:cNvPr id="19" name="グループ化 18"/>
            <xdr:cNvGrpSpPr/>
          </xdr:nvGrpSpPr>
          <xdr:grpSpPr>
            <a:xfrm>
              <a:off x="4972050" y="14820900"/>
              <a:ext cx="5955366" cy="476250"/>
              <a:chOff x="4976532" y="20307300"/>
              <a:chExt cx="5939113" cy="476250"/>
            </a:xfrm>
          </xdr:grpSpPr>
          <xdr:sp macro="" textlink="">
            <xdr:nvSpPr>
              <xdr:cNvPr id="2295" name="Option Button 247" hidden="1">
                <a:extLst>
                  <a:ext uri="{63B3BB69-23CF-44E3-9099-C40C66FF867C}">
                    <a14:compatExt spid="_x0000_s2295"/>
                  </a:ext>
                </a:extLst>
              </xdr:cNvPr>
              <xdr:cNvSpPr/>
            </xdr:nvSpPr>
            <xdr:spPr>
              <a:xfrm>
                <a:off x="4976532" y="20307300"/>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296" name="Option Button 248" hidden="1">
                <a:extLst>
                  <a:ext uri="{63B3BB69-23CF-44E3-9099-C40C66FF867C}">
                    <a14:compatExt spid="_x0000_s2296"/>
                  </a:ext>
                </a:extLst>
              </xdr:cNvPr>
              <xdr:cNvSpPr/>
            </xdr:nvSpPr>
            <xdr:spPr>
              <a:xfrm>
                <a:off x="5888691" y="20307300"/>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297" name="Option Button 249" hidden="1">
                <a:extLst>
                  <a:ext uri="{63B3BB69-23CF-44E3-9099-C40C66FF867C}">
                    <a14:compatExt spid="_x0000_s2297"/>
                  </a:ext>
                </a:extLst>
              </xdr:cNvPr>
              <xdr:cNvSpPr/>
            </xdr:nvSpPr>
            <xdr:spPr>
              <a:xfrm>
                <a:off x="6773956" y="20307300"/>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298" name="Option Button 250" hidden="1">
                <a:extLst>
                  <a:ext uri="{63B3BB69-23CF-44E3-9099-C40C66FF867C}">
                    <a14:compatExt spid="_x0000_s2298"/>
                  </a:ext>
                </a:extLst>
              </xdr:cNvPr>
              <xdr:cNvSpPr/>
            </xdr:nvSpPr>
            <xdr:spPr>
              <a:xfrm>
                <a:off x="7476565" y="20307300"/>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299" name="Option Button 251" hidden="1">
                <a:extLst>
                  <a:ext uri="{63B3BB69-23CF-44E3-9099-C40C66FF867C}">
                    <a14:compatExt spid="_x0000_s2299"/>
                  </a:ext>
                </a:extLst>
              </xdr:cNvPr>
              <xdr:cNvSpPr/>
            </xdr:nvSpPr>
            <xdr:spPr>
              <a:xfrm>
                <a:off x="8360149" y="20307300"/>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01" name="Option Button 253" hidden="1">
                <a:extLst>
                  <a:ext uri="{63B3BB69-23CF-44E3-9099-C40C66FF867C}">
                    <a14:compatExt spid="_x0000_s2301"/>
                  </a:ext>
                </a:extLst>
              </xdr:cNvPr>
              <xdr:cNvSpPr/>
            </xdr:nvSpPr>
            <xdr:spPr>
              <a:xfrm>
                <a:off x="9119907" y="20307300"/>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02" name="Option Button 254" hidden="1">
                <a:extLst>
                  <a:ext uri="{63B3BB69-23CF-44E3-9099-C40C66FF867C}">
                    <a14:compatExt spid="_x0000_s2302"/>
                  </a:ext>
                </a:extLst>
              </xdr:cNvPr>
              <xdr:cNvSpPr/>
            </xdr:nvSpPr>
            <xdr:spPr>
              <a:xfrm>
                <a:off x="9982200" y="20307300"/>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28575</xdr:rowOff>
        </xdr:from>
        <xdr:to>
          <xdr:col>12</xdr:col>
          <xdr:colOff>495300</xdr:colOff>
          <xdr:row>34</xdr:row>
          <xdr:rowOff>647700</xdr:rowOff>
        </xdr:to>
        <xdr:sp macro="" textlink="">
          <xdr:nvSpPr>
            <xdr:cNvPr id="2308" name="Group Box 260" hidden="1">
              <a:extLst>
                <a:ext uri="{63B3BB69-23CF-44E3-9099-C40C66FF867C}">
                  <a14:compatExt spid="_x0000_s23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34</xdr:row>
          <xdr:rowOff>104775</xdr:rowOff>
        </xdr:from>
        <xdr:to>
          <xdr:col>12</xdr:col>
          <xdr:colOff>326091</xdr:colOff>
          <xdr:row>34</xdr:row>
          <xdr:rowOff>581025</xdr:rowOff>
        </xdr:to>
        <xdr:grpSp>
          <xdr:nvGrpSpPr>
            <xdr:cNvPr id="20" name="グループ化 19"/>
            <xdr:cNvGrpSpPr/>
          </xdr:nvGrpSpPr>
          <xdr:grpSpPr>
            <a:xfrm>
              <a:off x="4972050" y="15478125"/>
              <a:ext cx="5955366" cy="476250"/>
              <a:chOff x="4976532" y="20970128"/>
              <a:chExt cx="5939113" cy="476250"/>
            </a:xfrm>
          </xdr:grpSpPr>
          <xdr:sp macro="" textlink="">
            <xdr:nvSpPr>
              <xdr:cNvPr id="2303" name="Option Button 255" hidden="1">
                <a:extLst>
                  <a:ext uri="{63B3BB69-23CF-44E3-9099-C40C66FF867C}">
                    <a14:compatExt spid="_x0000_s2303"/>
                  </a:ext>
                </a:extLst>
              </xdr:cNvPr>
              <xdr:cNvSpPr/>
            </xdr:nvSpPr>
            <xdr:spPr>
              <a:xfrm>
                <a:off x="4976532" y="20970128"/>
                <a:ext cx="7407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04" name="Option Button 256" hidden="1">
                <a:extLst>
                  <a:ext uri="{63B3BB69-23CF-44E3-9099-C40C66FF867C}">
                    <a14:compatExt spid="_x0000_s2304"/>
                  </a:ext>
                </a:extLst>
              </xdr:cNvPr>
              <xdr:cNvSpPr/>
            </xdr:nvSpPr>
            <xdr:spPr>
              <a:xfrm>
                <a:off x="5888691" y="20970128"/>
                <a:ext cx="71381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05" name="Option Button 257" hidden="1">
                <a:extLst>
                  <a:ext uri="{63B3BB69-23CF-44E3-9099-C40C66FF867C}">
                    <a14:compatExt spid="_x0000_s2305"/>
                  </a:ext>
                </a:extLst>
              </xdr:cNvPr>
              <xdr:cNvSpPr/>
            </xdr:nvSpPr>
            <xdr:spPr>
              <a:xfrm>
                <a:off x="6773956" y="20970128"/>
                <a:ext cx="53340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06" name="Option Button 258" hidden="1">
                <a:extLst>
                  <a:ext uri="{63B3BB69-23CF-44E3-9099-C40C66FF867C}">
                    <a14:compatExt spid="_x0000_s2306"/>
                  </a:ext>
                </a:extLst>
              </xdr:cNvPr>
              <xdr:cNvSpPr/>
            </xdr:nvSpPr>
            <xdr:spPr>
              <a:xfrm>
                <a:off x="7476565" y="20970128"/>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07" name="Option Button 259" hidden="1">
                <a:extLst>
                  <a:ext uri="{63B3BB69-23CF-44E3-9099-C40C66FF867C}">
                    <a14:compatExt spid="_x0000_s2307"/>
                  </a:ext>
                </a:extLst>
              </xdr:cNvPr>
              <xdr:cNvSpPr/>
            </xdr:nvSpPr>
            <xdr:spPr>
              <a:xfrm>
                <a:off x="8360149" y="20970128"/>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09" name="Option Button 261" hidden="1">
                <a:extLst>
                  <a:ext uri="{63B3BB69-23CF-44E3-9099-C40C66FF867C}">
                    <a14:compatExt spid="_x0000_s2309"/>
                  </a:ext>
                </a:extLst>
              </xdr:cNvPr>
              <xdr:cNvSpPr/>
            </xdr:nvSpPr>
            <xdr:spPr>
              <a:xfrm>
                <a:off x="9119907" y="20970128"/>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10" name="Option Button 262" hidden="1">
                <a:extLst>
                  <a:ext uri="{63B3BB69-23CF-44E3-9099-C40C66FF867C}">
                    <a14:compatExt spid="_x0000_s2310"/>
                  </a:ext>
                </a:extLst>
              </xdr:cNvPr>
              <xdr:cNvSpPr/>
            </xdr:nvSpPr>
            <xdr:spPr>
              <a:xfrm>
                <a:off x="9982200" y="20970128"/>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133350</xdr:rowOff>
        </xdr:from>
        <xdr:to>
          <xdr:col>5</xdr:col>
          <xdr:colOff>638175</xdr:colOff>
          <xdr:row>35</xdr:row>
          <xdr:rowOff>361950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581025</xdr:rowOff>
        </xdr:from>
        <xdr:to>
          <xdr:col>5</xdr:col>
          <xdr:colOff>581025</xdr:colOff>
          <xdr:row>35</xdr:row>
          <xdr:rowOff>809625</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冷や汗をかく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35</xdr:row>
          <xdr:rowOff>581025</xdr:rowOff>
        </xdr:from>
        <xdr:to>
          <xdr:col>7</xdr:col>
          <xdr:colOff>133350</xdr:colOff>
          <xdr:row>35</xdr:row>
          <xdr:rowOff>809625</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どうきがする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35</xdr:row>
          <xdr:rowOff>581025</xdr:rowOff>
        </xdr:from>
        <xdr:to>
          <xdr:col>8</xdr:col>
          <xdr:colOff>238125</xdr:colOff>
          <xdr:row>35</xdr:row>
          <xdr:rowOff>809625</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めまい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35</xdr:row>
          <xdr:rowOff>581025</xdr:rowOff>
        </xdr:from>
        <xdr:to>
          <xdr:col>9</xdr:col>
          <xdr:colOff>352425</xdr:colOff>
          <xdr:row>35</xdr:row>
          <xdr:rowOff>809625</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しびれ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35</xdr:row>
          <xdr:rowOff>581025</xdr:rowOff>
        </xdr:from>
        <xdr:to>
          <xdr:col>10</xdr:col>
          <xdr:colOff>457200</xdr:colOff>
          <xdr:row>35</xdr:row>
          <xdr:rowOff>809625</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失神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35</xdr:row>
          <xdr:rowOff>581025</xdr:rowOff>
        </xdr:from>
        <xdr:to>
          <xdr:col>12</xdr:col>
          <xdr:colOff>142875</xdr:colOff>
          <xdr:row>35</xdr:row>
          <xdr:rowOff>809625</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顔色が赤い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838200</xdr:rowOff>
        </xdr:from>
        <xdr:to>
          <xdr:col>5</xdr:col>
          <xdr:colOff>552450</xdr:colOff>
          <xdr:row>35</xdr:row>
          <xdr:rowOff>1076325</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顔色が青い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35</xdr:row>
          <xdr:rowOff>847725</xdr:rowOff>
        </xdr:from>
        <xdr:to>
          <xdr:col>7</xdr:col>
          <xdr:colOff>276225</xdr:colOff>
          <xdr:row>35</xdr:row>
          <xdr:rowOff>1076325</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 全身が熱くなる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35</xdr:row>
          <xdr:rowOff>847725</xdr:rowOff>
        </xdr:from>
        <xdr:to>
          <xdr:col>9</xdr:col>
          <xdr:colOff>114300</xdr:colOff>
          <xdr:row>35</xdr:row>
          <xdr:rowOff>1076325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 全身がだるい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847725</xdr:rowOff>
        </xdr:from>
        <xdr:to>
          <xdr:col>11</xdr:col>
          <xdr:colOff>133350</xdr:colOff>
          <xdr:row>35</xdr:row>
          <xdr:rowOff>1076325</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 全身の力が抜ける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1085850</xdr:rowOff>
        </xdr:from>
        <xdr:to>
          <xdr:col>5</xdr:col>
          <xdr:colOff>733425</xdr:colOff>
          <xdr:row>35</xdr:row>
          <xdr:rowOff>1314450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 ねむくてたまらない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1085850</xdr:rowOff>
        </xdr:from>
        <xdr:to>
          <xdr:col>7</xdr:col>
          <xdr:colOff>333375</xdr:colOff>
          <xdr:row>35</xdr:row>
          <xdr:rowOff>1314450</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 頭痛がする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35</xdr:row>
          <xdr:rowOff>1085850</xdr:rowOff>
        </xdr:from>
        <xdr:to>
          <xdr:col>9</xdr:col>
          <xdr:colOff>142875</xdr:colOff>
          <xdr:row>35</xdr:row>
          <xdr:rowOff>1314450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14. 頭が重くなる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1085850</xdr:rowOff>
        </xdr:from>
        <xdr:to>
          <xdr:col>10</xdr:col>
          <xdr:colOff>638175</xdr:colOff>
          <xdr:row>35</xdr:row>
          <xdr:rowOff>1314450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 胸苦しい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1552575</xdr:rowOff>
        </xdr:from>
        <xdr:to>
          <xdr:col>6</xdr:col>
          <xdr:colOff>361950</xdr:colOff>
          <xdr:row>35</xdr:row>
          <xdr:rowOff>1781175</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16. お腹がごろごろ(牛乳は除く)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35</xdr:row>
          <xdr:rowOff>1552575</xdr:rowOff>
        </xdr:from>
        <xdr:to>
          <xdr:col>9</xdr:col>
          <xdr:colOff>152400</xdr:colOff>
          <xdr:row>35</xdr:row>
          <xdr:rowOff>1781175</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17. お腹の痛み(牛乳は除く)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1552575</xdr:rowOff>
        </xdr:from>
        <xdr:to>
          <xdr:col>11</xdr:col>
          <xdr:colOff>142875</xdr:colOff>
          <xdr:row>35</xdr:row>
          <xdr:rowOff>1781175</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18. 下痢（牛乳は除く）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1828800</xdr:rowOff>
        </xdr:from>
        <xdr:to>
          <xdr:col>5</xdr:col>
          <xdr:colOff>295275</xdr:colOff>
          <xdr:row>35</xdr:row>
          <xdr:rowOff>2057400</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 はきけ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35</xdr:row>
          <xdr:rowOff>1828800</xdr:rowOff>
        </xdr:from>
        <xdr:to>
          <xdr:col>6</xdr:col>
          <xdr:colOff>295275</xdr:colOff>
          <xdr:row>35</xdr:row>
          <xdr:rowOff>2057400</xdr:rowOff>
        </xdr:to>
        <xdr:sp macro="" textlink="">
          <xdr:nvSpPr>
            <xdr:cNvPr id="2332" name="Check Box 284" hidden="1">
              <a:extLst>
                <a:ext uri="{63B3BB69-23CF-44E3-9099-C40C66FF867C}">
                  <a14:compatExt spid="_x0000_s2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 嘔吐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35</xdr:row>
          <xdr:rowOff>1828800</xdr:rowOff>
        </xdr:from>
        <xdr:to>
          <xdr:col>8</xdr:col>
          <xdr:colOff>57150</xdr:colOff>
          <xdr:row>35</xdr:row>
          <xdr:rowOff>2057400</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21. お腹がはる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1828800</xdr:rowOff>
        </xdr:from>
        <xdr:to>
          <xdr:col>9</xdr:col>
          <xdr:colOff>552450</xdr:colOff>
          <xdr:row>35</xdr:row>
          <xdr:rowOff>2057400</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22. お腹の不快感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19050</xdr:rowOff>
        </xdr:from>
        <xdr:to>
          <xdr:col>12</xdr:col>
          <xdr:colOff>476250</xdr:colOff>
          <xdr:row>37</xdr:row>
          <xdr:rowOff>0</xdr:rowOff>
        </xdr:to>
        <xdr:sp macro="" textlink="">
          <xdr:nvSpPr>
            <xdr:cNvPr id="2340" name="Group Box 292" hidden="1">
              <a:extLst>
                <a:ext uri="{63B3BB69-23CF-44E3-9099-C40C66FF867C}">
                  <a14:compatExt spid="_x0000_s23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36</xdr:row>
          <xdr:rowOff>95250</xdr:rowOff>
        </xdr:from>
        <xdr:to>
          <xdr:col>12</xdr:col>
          <xdr:colOff>326091</xdr:colOff>
          <xdr:row>36</xdr:row>
          <xdr:rowOff>609600</xdr:rowOff>
        </xdr:to>
        <xdr:grpSp>
          <xdr:nvGrpSpPr>
            <xdr:cNvPr id="21" name="グループ化 20"/>
            <xdr:cNvGrpSpPr/>
          </xdr:nvGrpSpPr>
          <xdr:grpSpPr>
            <a:xfrm>
              <a:off x="4972050" y="18297525"/>
              <a:ext cx="5955366" cy="514350"/>
              <a:chOff x="4976532" y="23795691"/>
              <a:chExt cx="5939113" cy="514350"/>
            </a:xfrm>
          </xdr:grpSpPr>
          <xdr:sp macro="" textlink="">
            <xdr:nvSpPr>
              <xdr:cNvPr id="2335" name="Option Button 287" hidden="1">
                <a:extLst>
                  <a:ext uri="{63B3BB69-23CF-44E3-9099-C40C66FF867C}">
                    <a14:compatExt spid="_x0000_s2335"/>
                  </a:ext>
                </a:extLst>
              </xdr:cNvPr>
              <xdr:cNvSpPr/>
            </xdr:nvSpPr>
            <xdr:spPr>
              <a:xfrm>
                <a:off x="4976532" y="23795691"/>
                <a:ext cx="741600" cy="5143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36" name="Option Button 288" hidden="1">
                <a:extLst>
                  <a:ext uri="{63B3BB69-23CF-44E3-9099-C40C66FF867C}">
                    <a14:compatExt spid="_x0000_s2336"/>
                  </a:ext>
                </a:extLst>
              </xdr:cNvPr>
              <xdr:cNvSpPr/>
            </xdr:nvSpPr>
            <xdr:spPr>
              <a:xfrm>
                <a:off x="5888691" y="23795691"/>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37" name="Option Button 289" hidden="1">
                <a:extLst>
                  <a:ext uri="{63B3BB69-23CF-44E3-9099-C40C66FF867C}">
                    <a14:compatExt spid="_x0000_s2337"/>
                  </a:ext>
                </a:extLst>
              </xdr:cNvPr>
              <xdr:cNvSpPr/>
            </xdr:nvSpPr>
            <xdr:spPr>
              <a:xfrm>
                <a:off x="6773956" y="23795691"/>
                <a:ext cx="607359" cy="4953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38" name="Option Button 290" hidden="1">
                <a:extLst>
                  <a:ext uri="{63B3BB69-23CF-44E3-9099-C40C66FF867C}">
                    <a14:compatExt spid="_x0000_s2338"/>
                  </a:ext>
                </a:extLst>
              </xdr:cNvPr>
              <xdr:cNvSpPr/>
            </xdr:nvSpPr>
            <xdr:spPr>
              <a:xfrm>
                <a:off x="7476565" y="23795691"/>
                <a:ext cx="71437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39" name="Option Button 291" hidden="1">
                <a:extLst>
                  <a:ext uri="{63B3BB69-23CF-44E3-9099-C40C66FF867C}">
                    <a14:compatExt spid="_x0000_s2339"/>
                  </a:ext>
                </a:extLst>
              </xdr:cNvPr>
              <xdr:cNvSpPr/>
            </xdr:nvSpPr>
            <xdr:spPr>
              <a:xfrm>
                <a:off x="8360149" y="23795691"/>
                <a:ext cx="590550"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41" name="Option Button 293" hidden="1">
                <a:extLst>
                  <a:ext uri="{63B3BB69-23CF-44E3-9099-C40C66FF867C}">
                    <a14:compatExt spid="_x0000_s2341"/>
                  </a:ext>
                </a:extLst>
              </xdr:cNvPr>
              <xdr:cNvSpPr/>
            </xdr:nvSpPr>
            <xdr:spPr>
              <a:xfrm>
                <a:off x="9119907" y="23795691"/>
                <a:ext cx="69532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42" name="Option Button 294" hidden="1">
                <a:extLst>
                  <a:ext uri="{63B3BB69-23CF-44E3-9099-C40C66FF867C}">
                    <a14:compatExt spid="_x0000_s2342"/>
                  </a:ext>
                </a:extLst>
              </xdr:cNvPr>
              <xdr:cNvSpPr/>
            </xdr:nvSpPr>
            <xdr:spPr>
              <a:xfrm>
                <a:off x="9982200" y="23795691"/>
                <a:ext cx="933445"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19050</xdr:rowOff>
        </xdr:from>
        <xdr:to>
          <xdr:col>12</xdr:col>
          <xdr:colOff>476250</xdr:colOff>
          <xdr:row>37</xdr:row>
          <xdr:rowOff>657225</xdr:rowOff>
        </xdr:to>
        <xdr:sp macro="" textlink="">
          <xdr:nvSpPr>
            <xdr:cNvPr id="2348" name="Group Box 300" hidden="1">
              <a:extLst>
                <a:ext uri="{63B3BB69-23CF-44E3-9099-C40C66FF867C}">
                  <a14:compatExt spid="_x0000_s23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104775</xdr:rowOff>
        </xdr:from>
        <xdr:to>
          <xdr:col>12</xdr:col>
          <xdr:colOff>326091</xdr:colOff>
          <xdr:row>37</xdr:row>
          <xdr:rowOff>619125</xdr:rowOff>
        </xdr:to>
        <xdr:grpSp>
          <xdr:nvGrpSpPr>
            <xdr:cNvPr id="22" name="グループ化 21"/>
            <xdr:cNvGrpSpPr/>
          </xdr:nvGrpSpPr>
          <xdr:grpSpPr>
            <a:xfrm>
              <a:off x="4972050" y="18973800"/>
              <a:ext cx="5955366" cy="514350"/>
              <a:chOff x="4976532" y="24477569"/>
              <a:chExt cx="5939113" cy="514350"/>
            </a:xfrm>
          </xdr:grpSpPr>
          <xdr:sp macro="" textlink="">
            <xdr:nvSpPr>
              <xdr:cNvPr id="2343" name="Option Button 295" hidden="1">
                <a:extLst>
                  <a:ext uri="{63B3BB69-23CF-44E3-9099-C40C66FF867C}">
                    <a14:compatExt spid="_x0000_s2343"/>
                  </a:ext>
                </a:extLst>
              </xdr:cNvPr>
              <xdr:cNvSpPr/>
            </xdr:nvSpPr>
            <xdr:spPr>
              <a:xfrm>
                <a:off x="4976532" y="24477569"/>
                <a:ext cx="741600" cy="5143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44" name="Option Button 296" hidden="1">
                <a:extLst>
                  <a:ext uri="{63B3BB69-23CF-44E3-9099-C40C66FF867C}">
                    <a14:compatExt spid="_x0000_s2344"/>
                  </a:ext>
                </a:extLst>
              </xdr:cNvPr>
              <xdr:cNvSpPr/>
            </xdr:nvSpPr>
            <xdr:spPr>
              <a:xfrm>
                <a:off x="5888691" y="24477569"/>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45" name="Option Button 297" hidden="1">
                <a:extLst>
                  <a:ext uri="{63B3BB69-23CF-44E3-9099-C40C66FF867C}">
                    <a14:compatExt spid="_x0000_s2345"/>
                  </a:ext>
                </a:extLst>
              </xdr:cNvPr>
              <xdr:cNvSpPr/>
            </xdr:nvSpPr>
            <xdr:spPr>
              <a:xfrm>
                <a:off x="6773956" y="24477569"/>
                <a:ext cx="607359" cy="4857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46" name="Option Button 298" hidden="1">
                <a:extLst>
                  <a:ext uri="{63B3BB69-23CF-44E3-9099-C40C66FF867C}">
                    <a14:compatExt spid="_x0000_s2346"/>
                  </a:ext>
                </a:extLst>
              </xdr:cNvPr>
              <xdr:cNvSpPr/>
            </xdr:nvSpPr>
            <xdr:spPr>
              <a:xfrm>
                <a:off x="7476565" y="24477569"/>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47" name="Option Button 299" hidden="1">
                <a:extLst>
                  <a:ext uri="{63B3BB69-23CF-44E3-9099-C40C66FF867C}">
                    <a14:compatExt spid="_x0000_s2347"/>
                  </a:ext>
                </a:extLst>
              </xdr:cNvPr>
              <xdr:cNvSpPr/>
            </xdr:nvSpPr>
            <xdr:spPr>
              <a:xfrm>
                <a:off x="8360149" y="24477569"/>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49" name="Option Button 301" hidden="1">
                <a:extLst>
                  <a:ext uri="{63B3BB69-23CF-44E3-9099-C40C66FF867C}">
                    <a14:compatExt spid="_x0000_s2349"/>
                  </a:ext>
                </a:extLst>
              </xdr:cNvPr>
              <xdr:cNvSpPr/>
            </xdr:nvSpPr>
            <xdr:spPr>
              <a:xfrm>
                <a:off x="9119907" y="24477569"/>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50" name="Option Button 302" hidden="1">
                <a:extLst>
                  <a:ext uri="{63B3BB69-23CF-44E3-9099-C40C66FF867C}">
                    <a14:compatExt spid="_x0000_s2350"/>
                  </a:ext>
                </a:extLst>
              </xdr:cNvPr>
              <xdr:cNvSpPr/>
            </xdr:nvSpPr>
            <xdr:spPr>
              <a:xfrm>
                <a:off x="9982200" y="24477569"/>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12</xdr:col>
          <xdr:colOff>476250</xdr:colOff>
          <xdr:row>39</xdr:row>
          <xdr:rowOff>647700</xdr:rowOff>
        </xdr:to>
        <xdr:sp macro="" textlink="">
          <xdr:nvSpPr>
            <xdr:cNvPr id="2357" name="Group Box 309" hidden="1">
              <a:extLst>
                <a:ext uri="{63B3BB69-23CF-44E3-9099-C40C66FF867C}">
                  <a14:compatExt spid="_x0000_s23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39</xdr:row>
          <xdr:rowOff>82927</xdr:rowOff>
        </xdr:from>
        <xdr:to>
          <xdr:col>12</xdr:col>
          <xdr:colOff>326091</xdr:colOff>
          <xdr:row>39</xdr:row>
          <xdr:rowOff>616327</xdr:rowOff>
        </xdr:to>
        <xdr:grpSp>
          <xdr:nvGrpSpPr>
            <xdr:cNvPr id="23" name="グループ化 22"/>
            <xdr:cNvGrpSpPr/>
          </xdr:nvGrpSpPr>
          <xdr:grpSpPr>
            <a:xfrm>
              <a:off x="4972050" y="20971252"/>
              <a:ext cx="5955366" cy="533400"/>
              <a:chOff x="4976532" y="26483986"/>
              <a:chExt cx="5939113" cy="533400"/>
            </a:xfrm>
          </xdr:grpSpPr>
          <xdr:sp macro="" textlink="">
            <xdr:nvSpPr>
              <xdr:cNvPr id="2352" name="Option Button 304" hidden="1">
                <a:extLst>
                  <a:ext uri="{63B3BB69-23CF-44E3-9099-C40C66FF867C}">
                    <a14:compatExt spid="_x0000_s2352"/>
                  </a:ext>
                </a:extLst>
              </xdr:cNvPr>
              <xdr:cNvSpPr/>
            </xdr:nvSpPr>
            <xdr:spPr>
              <a:xfrm>
                <a:off x="4976532" y="26483986"/>
                <a:ext cx="741600" cy="5334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ぜんぜん　　困らなかった</a:t>
                </a:r>
              </a:p>
            </xdr:txBody>
          </xdr:sp>
          <xdr:sp macro="" textlink="">
            <xdr:nvSpPr>
              <xdr:cNvPr id="2353" name="Option Button 305" hidden="1">
                <a:extLst>
                  <a:ext uri="{63B3BB69-23CF-44E3-9099-C40C66FF867C}">
                    <a14:compatExt spid="_x0000_s2353"/>
                  </a:ext>
                </a:extLst>
              </xdr:cNvPr>
              <xdr:cNvSpPr/>
            </xdr:nvSpPr>
            <xdr:spPr>
              <a:xfrm>
                <a:off x="5888691" y="26483986"/>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あまり　　　困らなかった</a:t>
                </a:r>
              </a:p>
            </xdr:txBody>
          </xdr:sp>
          <xdr:sp macro="" textlink="">
            <xdr:nvSpPr>
              <xdr:cNvPr id="2354" name="Option Button 306" hidden="1">
                <a:extLst>
                  <a:ext uri="{63B3BB69-23CF-44E3-9099-C40C66FF867C}">
                    <a14:compatExt spid="_x0000_s2354"/>
                  </a:ext>
                </a:extLst>
              </xdr:cNvPr>
              <xdr:cNvSpPr/>
            </xdr:nvSpPr>
            <xdr:spPr>
              <a:xfrm>
                <a:off x="6773956" y="26483986"/>
                <a:ext cx="588309" cy="5238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　　困った</a:t>
                </a:r>
              </a:p>
            </xdr:txBody>
          </xdr:sp>
          <xdr:sp macro="" textlink="">
            <xdr:nvSpPr>
              <xdr:cNvPr id="2355" name="Option Button 307" hidden="1">
                <a:extLst>
                  <a:ext uri="{63B3BB69-23CF-44E3-9099-C40C66FF867C}">
                    <a14:compatExt spid="_x0000_s2355"/>
                  </a:ext>
                </a:extLst>
              </xdr:cNvPr>
              <xdr:cNvSpPr/>
            </xdr:nvSpPr>
            <xdr:spPr>
              <a:xfrm>
                <a:off x="7476565" y="26483986"/>
                <a:ext cx="71437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中くらいに困った</a:t>
                </a:r>
              </a:p>
            </xdr:txBody>
          </xdr:sp>
          <xdr:sp macro="" textlink="">
            <xdr:nvSpPr>
              <xdr:cNvPr id="2356" name="Option Button 308" hidden="1">
                <a:extLst>
                  <a:ext uri="{63B3BB69-23CF-44E3-9099-C40C66FF867C}">
                    <a14:compatExt spid="_x0000_s2356"/>
                  </a:ext>
                </a:extLst>
              </xdr:cNvPr>
              <xdr:cNvSpPr/>
            </xdr:nvSpPr>
            <xdr:spPr>
              <a:xfrm>
                <a:off x="8360149" y="26483986"/>
                <a:ext cx="590550"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かなり困った</a:t>
                </a:r>
              </a:p>
            </xdr:txBody>
          </xdr:sp>
          <xdr:sp macro="" textlink="">
            <xdr:nvSpPr>
              <xdr:cNvPr id="2358" name="Option Button 310" hidden="1">
                <a:extLst>
                  <a:ext uri="{63B3BB69-23CF-44E3-9099-C40C66FF867C}">
                    <a14:compatExt spid="_x0000_s2358"/>
                  </a:ext>
                </a:extLst>
              </xdr:cNvPr>
              <xdr:cNvSpPr/>
            </xdr:nvSpPr>
            <xdr:spPr>
              <a:xfrm>
                <a:off x="9119907" y="26483986"/>
                <a:ext cx="69532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たいへん困った</a:t>
                </a:r>
              </a:p>
            </xdr:txBody>
          </xdr:sp>
          <xdr:sp macro="" textlink="">
            <xdr:nvSpPr>
              <xdr:cNvPr id="2359" name="Option Button 311" hidden="1">
                <a:extLst>
                  <a:ext uri="{63B3BB69-23CF-44E3-9099-C40C66FF867C}">
                    <a14:compatExt spid="_x0000_s2359"/>
                  </a:ext>
                </a:extLst>
              </xdr:cNvPr>
              <xdr:cNvSpPr/>
            </xdr:nvSpPr>
            <xdr:spPr>
              <a:xfrm>
                <a:off x="9982200" y="26483986"/>
                <a:ext cx="933445" cy="4762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がまんできない　 くらい困った</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95250</xdr:rowOff>
        </xdr:from>
        <xdr:to>
          <xdr:col>5</xdr:col>
          <xdr:colOff>57150</xdr:colOff>
          <xdr:row>44</xdr:row>
          <xdr:rowOff>581025</xdr:rowOff>
        </xdr:to>
        <xdr:sp macro="" textlink="">
          <xdr:nvSpPr>
            <xdr:cNvPr id="2360" name="Option Button 312" hidden="1">
              <a:extLst>
                <a:ext uri="{63B3BB69-23CF-44E3-9099-C40C66FF867C}">
                  <a14:compatExt spid="_x0000_s2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95250</xdr:rowOff>
        </xdr:from>
        <xdr:to>
          <xdr:col>6</xdr:col>
          <xdr:colOff>419100</xdr:colOff>
          <xdr:row>44</xdr:row>
          <xdr:rowOff>581025</xdr:rowOff>
        </xdr:to>
        <xdr:sp macro="" textlink="">
          <xdr:nvSpPr>
            <xdr:cNvPr id="2361" name="Option Button 313" hidden="1">
              <a:extLst>
                <a:ext uri="{63B3BB69-23CF-44E3-9099-C40C66FF867C}">
                  <a14:compatExt spid="_x0000_s2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たまにあった　（週1回以下）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95250</xdr:rowOff>
        </xdr:from>
        <xdr:to>
          <xdr:col>8</xdr:col>
          <xdr:colOff>304800</xdr:colOff>
          <xdr:row>44</xdr:row>
          <xdr:rowOff>581025</xdr:rowOff>
        </xdr:to>
        <xdr:sp macro="" textlink="">
          <xdr:nvSpPr>
            <xdr:cNvPr id="2362" name="Option Button 314" hidden="1">
              <a:extLst>
                <a:ext uri="{63B3BB69-23CF-44E3-9099-C40C66FF867C}">
                  <a14:compatExt spid="_x0000_s2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ときどきあった　（週2～3回）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44</xdr:row>
          <xdr:rowOff>95250</xdr:rowOff>
        </xdr:from>
        <xdr:to>
          <xdr:col>10</xdr:col>
          <xdr:colOff>200025</xdr:colOff>
          <xdr:row>44</xdr:row>
          <xdr:rowOff>581025</xdr:rowOff>
        </xdr:to>
        <xdr:sp macro="" textlink="">
          <xdr:nvSpPr>
            <xdr:cNvPr id="2363" name="Option Button 315" hidden="1">
              <a:extLst>
                <a:ext uri="{63B3BB69-23CF-44E3-9099-C40C66FF867C}">
                  <a14:compatExt spid="_x0000_s2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しばしばあった（週4～6回）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44</xdr:row>
          <xdr:rowOff>95250</xdr:rowOff>
        </xdr:from>
        <xdr:to>
          <xdr:col>12</xdr:col>
          <xdr:colOff>85725</xdr:colOff>
          <xdr:row>44</xdr:row>
          <xdr:rowOff>581025</xdr:rowOff>
        </xdr:to>
        <xdr:sp macro="" textlink="">
          <xdr:nvSpPr>
            <xdr:cNvPr id="2364" name="Option Button 316" hidden="1">
              <a:extLst>
                <a:ext uri="{63B3BB69-23CF-44E3-9099-C40C66FF867C}">
                  <a14:compatExt spid="_x0000_s2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いつもあった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19050</xdr:rowOff>
        </xdr:from>
        <xdr:to>
          <xdr:col>12</xdr:col>
          <xdr:colOff>476250</xdr:colOff>
          <xdr:row>44</xdr:row>
          <xdr:rowOff>647700</xdr:rowOff>
        </xdr:to>
        <xdr:sp macro="" textlink="">
          <xdr:nvSpPr>
            <xdr:cNvPr id="2365" name="Group Box 317" hidden="1">
              <a:extLst>
                <a:ext uri="{63B3BB69-23CF-44E3-9099-C40C66FF867C}">
                  <a14:compatExt spid="_x0000_s23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114300</xdr:rowOff>
        </xdr:from>
        <xdr:to>
          <xdr:col>5</xdr:col>
          <xdr:colOff>57150</xdr:colOff>
          <xdr:row>45</xdr:row>
          <xdr:rowOff>590550</xdr:rowOff>
        </xdr:to>
        <xdr:sp macro="" textlink="">
          <xdr:nvSpPr>
            <xdr:cNvPr id="2366" name="Option Button 318" hidden="1">
              <a:extLst>
                <a:ext uri="{63B3BB69-23CF-44E3-9099-C40C66FF867C}">
                  <a14:compatExt spid="_x0000_s2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114300</xdr:rowOff>
        </xdr:from>
        <xdr:to>
          <xdr:col>6</xdr:col>
          <xdr:colOff>419100</xdr:colOff>
          <xdr:row>45</xdr:row>
          <xdr:rowOff>590550</xdr:rowOff>
        </xdr:to>
        <xdr:sp macro="" textlink="">
          <xdr:nvSpPr>
            <xdr:cNvPr id="2367" name="Option Button 319" hidden="1">
              <a:extLst>
                <a:ext uri="{63B3BB69-23CF-44E3-9099-C40C66FF867C}">
                  <a14:compatExt spid="_x0000_s2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たまにあった　（週1回以下）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45</xdr:row>
          <xdr:rowOff>114300</xdr:rowOff>
        </xdr:from>
        <xdr:to>
          <xdr:col>8</xdr:col>
          <xdr:colOff>304800</xdr:colOff>
          <xdr:row>45</xdr:row>
          <xdr:rowOff>590550</xdr:rowOff>
        </xdr:to>
        <xdr:sp macro="" textlink="">
          <xdr:nvSpPr>
            <xdr:cNvPr id="2368" name="Option Button 320" hidden="1">
              <a:extLst>
                <a:ext uri="{63B3BB69-23CF-44E3-9099-C40C66FF867C}">
                  <a14:compatExt spid="_x0000_s2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ときどきあった　（週2～3回）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45</xdr:row>
          <xdr:rowOff>114300</xdr:rowOff>
        </xdr:from>
        <xdr:to>
          <xdr:col>10</xdr:col>
          <xdr:colOff>200025</xdr:colOff>
          <xdr:row>45</xdr:row>
          <xdr:rowOff>590550</xdr:rowOff>
        </xdr:to>
        <xdr:sp macro="" textlink="">
          <xdr:nvSpPr>
            <xdr:cNvPr id="2369" name="Option Button 321" hidden="1">
              <a:extLst>
                <a:ext uri="{63B3BB69-23CF-44E3-9099-C40C66FF867C}">
                  <a14:compatExt spid="_x0000_s2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しばしばあった（週4～6回）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45</xdr:row>
          <xdr:rowOff>114300</xdr:rowOff>
        </xdr:from>
        <xdr:to>
          <xdr:col>12</xdr:col>
          <xdr:colOff>85725</xdr:colOff>
          <xdr:row>45</xdr:row>
          <xdr:rowOff>590550</xdr:rowOff>
        </xdr:to>
        <xdr:sp macro="" textlink="">
          <xdr:nvSpPr>
            <xdr:cNvPr id="2370" name="Option Button 322" hidden="1">
              <a:extLst>
                <a:ext uri="{63B3BB69-23CF-44E3-9099-C40C66FF867C}">
                  <a14:compatExt spid="_x0000_s2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いつもあった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28575</xdr:rowOff>
        </xdr:from>
        <xdr:to>
          <xdr:col>12</xdr:col>
          <xdr:colOff>476250</xdr:colOff>
          <xdr:row>46</xdr:row>
          <xdr:rowOff>0</xdr:rowOff>
        </xdr:to>
        <xdr:sp macro="" textlink="">
          <xdr:nvSpPr>
            <xdr:cNvPr id="2371" name="Group Box 323" hidden="1">
              <a:extLst>
                <a:ext uri="{63B3BB69-23CF-44E3-9099-C40C66FF867C}">
                  <a14:compatExt spid="_x0000_s23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95250</xdr:rowOff>
        </xdr:from>
        <xdr:to>
          <xdr:col>5</xdr:col>
          <xdr:colOff>57150</xdr:colOff>
          <xdr:row>46</xdr:row>
          <xdr:rowOff>600075</xdr:rowOff>
        </xdr:to>
        <xdr:sp macro="" textlink="">
          <xdr:nvSpPr>
            <xdr:cNvPr id="2372" name="Option Button 324" hidden="1">
              <a:extLst>
                <a:ext uri="{63B3BB69-23CF-44E3-9099-C40C66FF867C}">
                  <a14:compatExt spid="_x0000_s2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46</xdr:row>
          <xdr:rowOff>95250</xdr:rowOff>
        </xdr:from>
        <xdr:to>
          <xdr:col>6</xdr:col>
          <xdr:colOff>419100</xdr:colOff>
          <xdr:row>46</xdr:row>
          <xdr:rowOff>600075</xdr:rowOff>
        </xdr:to>
        <xdr:sp macro="" textlink="">
          <xdr:nvSpPr>
            <xdr:cNvPr id="2373" name="Option Button 325" hidden="1">
              <a:extLst>
                <a:ext uri="{63B3BB69-23CF-44E3-9099-C40C66FF867C}">
                  <a14:compatExt spid="_x0000_s2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たまにあった　（週1回以下）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46</xdr:row>
          <xdr:rowOff>95250</xdr:rowOff>
        </xdr:from>
        <xdr:to>
          <xdr:col>8</xdr:col>
          <xdr:colOff>295275</xdr:colOff>
          <xdr:row>46</xdr:row>
          <xdr:rowOff>600075</xdr:rowOff>
        </xdr:to>
        <xdr:sp macro="" textlink="">
          <xdr:nvSpPr>
            <xdr:cNvPr id="2374" name="Option Button 326" hidden="1">
              <a:extLst>
                <a:ext uri="{63B3BB69-23CF-44E3-9099-C40C66FF867C}">
                  <a14:compatExt spid="_x0000_s2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ときどきあった　（週2～3回）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46</xdr:row>
          <xdr:rowOff>95250</xdr:rowOff>
        </xdr:from>
        <xdr:to>
          <xdr:col>10</xdr:col>
          <xdr:colOff>190500</xdr:colOff>
          <xdr:row>46</xdr:row>
          <xdr:rowOff>600075</xdr:rowOff>
        </xdr:to>
        <xdr:sp macro="" textlink="">
          <xdr:nvSpPr>
            <xdr:cNvPr id="2375" name="Option Button 327" hidden="1">
              <a:extLst>
                <a:ext uri="{63B3BB69-23CF-44E3-9099-C40C66FF867C}">
                  <a14:compatExt spid="_x0000_s2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しばしばあった（週4～6回）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46</xdr:row>
          <xdr:rowOff>95250</xdr:rowOff>
        </xdr:from>
        <xdr:to>
          <xdr:col>12</xdr:col>
          <xdr:colOff>85725</xdr:colOff>
          <xdr:row>46</xdr:row>
          <xdr:rowOff>600075</xdr:rowOff>
        </xdr:to>
        <xdr:sp macro="" textlink="">
          <xdr:nvSpPr>
            <xdr:cNvPr id="2376" name="Option Button 328" hidden="1">
              <a:extLst>
                <a:ext uri="{63B3BB69-23CF-44E3-9099-C40C66FF867C}">
                  <a14:compatExt spid="_x0000_s2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いつもあった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19050</xdr:rowOff>
        </xdr:from>
        <xdr:to>
          <xdr:col>12</xdr:col>
          <xdr:colOff>476250</xdr:colOff>
          <xdr:row>46</xdr:row>
          <xdr:rowOff>657225</xdr:rowOff>
        </xdr:to>
        <xdr:sp macro="" textlink="">
          <xdr:nvSpPr>
            <xdr:cNvPr id="2377" name="Group Box 329" hidden="1">
              <a:extLst>
                <a:ext uri="{63B3BB69-23CF-44E3-9099-C40C66FF867C}">
                  <a14:compatExt spid="_x0000_s23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76200</xdr:rowOff>
        </xdr:from>
        <xdr:to>
          <xdr:col>9</xdr:col>
          <xdr:colOff>0</xdr:colOff>
          <xdr:row>47</xdr:row>
          <xdr:rowOff>314325</xdr:rowOff>
        </xdr:to>
        <xdr:sp macro="" textlink="">
          <xdr:nvSpPr>
            <xdr:cNvPr id="2378" name="Option Button 330" hidden="1">
              <a:extLst>
                <a:ext uri="{63B3BB69-23CF-44E3-9099-C40C66FF867C}">
                  <a14:compatExt spid="_x0000_s2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1日3回の食事で十分な量が摂れていた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304800</xdr:rowOff>
        </xdr:from>
        <xdr:to>
          <xdr:col>9</xdr:col>
          <xdr:colOff>76200</xdr:colOff>
          <xdr:row>47</xdr:row>
          <xdr:rowOff>542925</xdr:rowOff>
        </xdr:to>
        <xdr:sp macro="" textlink="">
          <xdr:nvSpPr>
            <xdr:cNvPr id="2379" name="Option Button 331" hidden="1">
              <a:extLst>
                <a:ext uri="{63B3BB69-23CF-44E3-9099-C40C66FF867C}">
                  <a14:compatExt spid="_x0000_s2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1日3回の食事では少し食事量が不足し、ときどき間食が必要であった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533400</xdr:rowOff>
        </xdr:from>
        <xdr:to>
          <xdr:col>9</xdr:col>
          <xdr:colOff>352425</xdr:colOff>
          <xdr:row>47</xdr:row>
          <xdr:rowOff>771525</xdr:rowOff>
        </xdr:to>
        <xdr:sp macro="" textlink="">
          <xdr:nvSpPr>
            <xdr:cNvPr id="2380" name="Option Button 332" hidden="1">
              <a:extLst>
                <a:ext uri="{63B3BB69-23CF-44E3-9099-C40C66FF867C}">
                  <a14:compatExt spid="_x0000_s2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1日3回の食事ではかなり食事量が不足し、間食がどうしても必要であった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771525</xdr:rowOff>
        </xdr:from>
        <xdr:to>
          <xdr:col>10</xdr:col>
          <xdr:colOff>571500</xdr:colOff>
          <xdr:row>47</xdr:row>
          <xdr:rowOff>1009650</xdr:rowOff>
        </xdr:to>
        <xdr:sp macro="" textlink="">
          <xdr:nvSpPr>
            <xdr:cNvPr id="2381" name="Option Button 333" hidden="1">
              <a:extLst>
                <a:ext uri="{63B3BB69-23CF-44E3-9099-C40C66FF867C}">
                  <a14:compatExt spid="_x0000_s2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1日3回の食事以外に間食をしても十分な量を摂ることができなかった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9525</xdr:rowOff>
        </xdr:from>
        <xdr:to>
          <xdr:col>12</xdr:col>
          <xdr:colOff>542925</xdr:colOff>
          <xdr:row>47</xdr:row>
          <xdr:rowOff>1323975</xdr:rowOff>
        </xdr:to>
        <xdr:sp macro="" textlink="">
          <xdr:nvSpPr>
            <xdr:cNvPr id="2383" name="Group Box 335" hidden="1">
              <a:extLst>
                <a:ext uri="{63B3BB69-23CF-44E3-9099-C40C66FF867C}">
                  <a14:compatExt spid="_x0000_s238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1000125</xdr:rowOff>
        </xdr:from>
        <xdr:to>
          <xdr:col>10</xdr:col>
          <xdr:colOff>552450</xdr:colOff>
          <xdr:row>47</xdr:row>
          <xdr:rowOff>1238250</xdr:rowOff>
        </xdr:to>
        <xdr:sp macro="" textlink="">
          <xdr:nvSpPr>
            <xdr:cNvPr id="2386" name="Option Button 338" hidden="1">
              <a:extLst>
                <a:ext uri="{63B3BB69-23CF-44E3-9099-C40C66FF867C}">
                  <a14:compatExt spid="_x0000_s2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1日3回の食事以外に間食を摂ることができず、食事量が不足していた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85725</xdr:rowOff>
        </xdr:from>
        <xdr:to>
          <xdr:col>12</xdr:col>
          <xdr:colOff>438150</xdr:colOff>
          <xdr:row>48</xdr:row>
          <xdr:rowOff>323850</xdr:rowOff>
        </xdr:to>
        <xdr:sp macro="" textlink="">
          <xdr:nvSpPr>
            <xdr:cNvPr id="2388" name="Option Button 340" hidden="1">
              <a:extLst>
                <a:ext uri="{63B3BB69-23CF-44E3-9099-C40C66FF867C}">
                  <a14:compatExt spid="_x0000_s2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仕事や家事を十分にこなすことができ残業も可能であった。旅行、スポーツ、レジャー、外食なども今までどおり楽しめた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304800</xdr:rowOff>
        </xdr:from>
        <xdr:to>
          <xdr:col>11</xdr:col>
          <xdr:colOff>571500</xdr:colOff>
          <xdr:row>48</xdr:row>
          <xdr:rowOff>542925</xdr:rowOff>
        </xdr:to>
        <xdr:sp macro="" textlink="">
          <xdr:nvSpPr>
            <xdr:cNvPr id="2389" name="Option Button 341" hidden="1">
              <a:extLst>
                <a:ext uri="{63B3BB69-23CF-44E3-9099-C40C66FF867C}">
                  <a14:compatExt spid="_x0000_s2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通常の仕事(残業のない時間内の就労)や家事を行うことが可能であった(無理をしなければ困らない程度)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533400</xdr:rowOff>
        </xdr:from>
        <xdr:to>
          <xdr:col>12</xdr:col>
          <xdr:colOff>419100</xdr:colOff>
          <xdr:row>48</xdr:row>
          <xdr:rowOff>771525</xdr:rowOff>
        </xdr:to>
        <xdr:sp macro="" textlink="">
          <xdr:nvSpPr>
            <xdr:cNvPr id="2390" name="Option Button 342" hidden="1">
              <a:extLst>
                <a:ext uri="{63B3BB69-23CF-44E3-9099-C40C66FF867C}">
                  <a14:compatExt spid="_x0000_s2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仕事や家事を行うことが少し困難であった。今までより軽い仕事なら可能であった(今までの7-8割程度の活動ができた)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762000</xdr:rowOff>
        </xdr:from>
        <xdr:to>
          <xdr:col>11</xdr:col>
          <xdr:colOff>209550</xdr:colOff>
          <xdr:row>48</xdr:row>
          <xdr:rowOff>990600</xdr:rowOff>
        </xdr:to>
        <xdr:sp macro="" textlink="">
          <xdr:nvSpPr>
            <xdr:cNvPr id="2391" name="Option Button 343" hidden="1">
              <a:extLst>
                <a:ext uri="{63B3BB69-23CF-44E3-9099-C40C66FF867C}">
                  <a14:compatExt spid="_x0000_s2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仕事や家事を行うことが中程度に困難であった(今までの半分程度の活動ができた)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9525</xdr:rowOff>
        </xdr:from>
        <xdr:to>
          <xdr:col>12</xdr:col>
          <xdr:colOff>542925</xdr:colOff>
          <xdr:row>48</xdr:row>
          <xdr:rowOff>1314450</xdr:rowOff>
        </xdr:to>
        <xdr:sp macro="" textlink="">
          <xdr:nvSpPr>
            <xdr:cNvPr id="2392" name="Group Box 344" hidden="1">
              <a:extLst>
                <a:ext uri="{63B3BB69-23CF-44E3-9099-C40C66FF867C}">
                  <a14:compatExt spid="_x0000_s23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981075</xdr:rowOff>
        </xdr:from>
        <xdr:to>
          <xdr:col>8</xdr:col>
          <xdr:colOff>371475</xdr:colOff>
          <xdr:row>48</xdr:row>
          <xdr:rowOff>1219200</xdr:rowOff>
        </xdr:to>
        <xdr:sp macro="" textlink="">
          <xdr:nvSpPr>
            <xdr:cNvPr id="2393" name="Option Button 345" hidden="1">
              <a:extLst>
                <a:ext uri="{63B3BB69-23CF-44E3-9099-C40C66FF867C}">
                  <a14:compatExt spid="_x0000_s2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仕事や家事を行うことがほとんどできなかった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49</xdr:row>
          <xdr:rowOff>95250</xdr:rowOff>
        </xdr:from>
        <xdr:to>
          <xdr:col>5</xdr:col>
          <xdr:colOff>57150</xdr:colOff>
          <xdr:row>49</xdr:row>
          <xdr:rowOff>619125</xdr:rowOff>
        </xdr:to>
        <xdr:sp macro="" textlink="">
          <xdr:nvSpPr>
            <xdr:cNvPr id="2394" name="Option Button 346" hidden="1">
              <a:extLst>
                <a:ext uri="{63B3BB69-23CF-44E3-9099-C40C66FF867C}">
                  <a14:compatExt spid="_x0000_s2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49</xdr:row>
          <xdr:rowOff>95250</xdr:rowOff>
        </xdr:from>
        <xdr:to>
          <xdr:col>6</xdr:col>
          <xdr:colOff>533400</xdr:colOff>
          <xdr:row>49</xdr:row>
          <xdr:rowOff>619125</xdr:rowOff>
        </xdr:to>
        <xdr:sp macro="" textlink="">
          <xdr:nvSpPr>
            <xdr:cNvPr id="2395" name="Option Button 347" hidden="1">
              <a:extLst>
                <a:ext uri="{63B3BB69-23CF-44E3-9099-C40C66FF867C}">
                  <a14:compatExt spid="_x0000_s2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わずかに不満に思った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49</xdr:row>
          <xdr:rowOff>95250</xdr:rowOff>
        </xdr:from>
        <xdr:to>
          <xdr:col>8</xdr:col>
          <xdr:colOff>342900</xdr:colOff>
          <xdr:row>49</xdr:row>
          <xdr:rowOff>619125</xdr:rowOff>
        </xdr:to>
        <xdr:sp macro="" textlink="">
          <xdr:nvSpPr>
            <xdr:cNvPr id="2396" name="Option Button 348" hidden="1">
              <a:extLst>
                <a:ext uri="{63B3BB69-23CF-44E3-9099-C40C66FF867C}">
                  <a14:compatExt spid="_x0000_s2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95250</xdr:rowOff>
        </xdr:from>
        <xdr:to>
          <xdr:col>10</xdr:col>
          <xdr:colOff>209550</xdr:colOff>
          <xdr:row>49</xdr:row>
          <xdr:rowOff>619125</xdr:rowOff>
        </xdr:to>
        <xdr:sp macro="" textlink="">
          <xdr:nvSpPr>
            <xdr:cNvPr id="2397" name="Option Button 349" hidden="1">
              <a:extLst>
                <a:ext uri="{63B3BB69-23CF-44E3-9099-C40C66FF867C}">
                  <a14:compatExt spid="_x0000_s2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かなり不満に思った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49</xdr:row>
          <xdr:rowOff>95250</xdr:rowOff>
        </xdr:from>
        <xdr:to>
          <xdr:col>12</xdr:col>
          <xdr:colOff>85725</xdr:colOff>
          <xdr:row>49</xdr:row>
          <xdr:rowOff>619125</xdr:rowOff>
        </xdr:to>
        <xdr:sp macro="" textlink="">
          <xdr:nvSpPr>
            <xdr:cNvPr id="2398" name="Option Button 350" hidden="1">
              <a:extLst>
                <a:ext uri="{63B3BB69-23CF-44E3-9099-C40C66FF867C}">
                  <a14:compatExt spid="_x0000_s2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非常に不満に思った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19050</xdr:rowOff>
        </xdr:from>
        <xdr:to>
          <xdr:col>12</xdr:col>
          <xdr:colOff>476250</xdr:colOff>
          <xdr:row>49</xdr:row>
          <xdr:rowOff>657225</xdr:rowOff>
        </xdr:to>
        <xdr:sp macro="" textlink="">
          <xdr:nvSpPr>
            <xdr:cNvPr id="2399" name="Group Box 351" hidden="1">
              <a:extLst>
                <a:ext uri="{63B3BB69-23CF-44E3-9099-C40C66FF867C}">
                  <a14:compatExt spid="_x0000_s23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xdr:row>
          <xdr:rowOff>85725</xdr:rowOff>
        </xdr:from>
        <xdr:to>
          <xdr:col>5</xdr:col>
          <xdr:colOff>57150</xdr:colOff>
          <xdr:row>50</xdr:row>
          <xdr:rowOff>590550</xdr:rowOff>
        </xdr:to>
        <xdr:sp macro="" textlink="">
          <xdr:nvSpPr>
            <xdr:cNvPr id="2400" name="Option Button 352" hidden="1">
              <a:extLst>
                <a:ext uri="{63B3BB69-23CF-44E3-9099-C40C66FF867C}">
                  <a14:compatExt spid="_x0000_s2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50</xdr:row>
          <xdr:rowOff>85725</xdr:rowOff>
        </xdr:from>
        <xdr:to>
          <xdr:col>6</xdr:col>
          <xdr:colOff>533400</xdr:colOff>
          <xdr:row>50</xdr:row>
          <xdr:rowOff>590550</xdr:rowOff>
        </xdr:to>
        <xdr:sp macro="" textlink="">
          <xdr:nvSpPr>
            <xdr:cNvPr id="2401" name="Option Button 353" hidden="1">
              <a:extLst>
                <a:ext uri="{63B3BB69-23CF-44E3-9099-C40C66FF867C}">
                  <a14:compatExt spid="_x0000_s2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わずかに不満に思った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50</xdr:row>
          <xdr:rowOff>85725</xdr:rowOff>
        </xdr:from>
        <xdr:to>
          <xdr:col>8</xdr:col>
          <xdr:colOff>342900</xdr:colOff>
          <xdr:row>50</xdr:row>
          <xdr:rowOff>590550</xdr:rowOff>
        </xdr:to>
        <xdr:sp macro="" textlink="">
          <xdr:nvSpPr>
            <xdr:cNvPr id="2402" name="Option Button 354" hidden="1">
              <a:extLst>
                <a:ext uri="{63B3BB69-23CF-44E3-9099-C40C66FF867C}">
                  <a14:compatExt spid="_x0000_s2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85725</xdr:rowOff>
        </xdr:from>
        <xdr:to>
          <xdr:col>10</xdr:col>
          <xdr:colOff>209550</xdr:colOff>
          <xdr:row>50</xdr:row>
          <xdr:rowOff>590550</xdr:rowOff>
        </xdr:to>
        <xdr:sp macro="" textlink="">
          <xdr:nvSpPr>
            <xdr:cNvPr id="2403" name="Option Button 355" hidden="1">
              <a:extLst>
                <a:ext uri="{63B3BB69-23CF-44E3-9099-C40C66FF867C}">
                  <a14:compatExt spid="_x0000_s2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かなり不満に思った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50</xdr:row>
          <xdr:rowOff>85725</xdr:rowOff>
        </xdr:from>
        <xdr:to>
          <xdr:col>12</xdr:col>
          <xdr:colOff>85725</xdr:colOff>
          <xdr:row>50</xdr:row>
          <xdr:rowOff>590550</xdr:rowOff>
        </xdr:to>
        <xdr:sp macro="" textlink="">
          <xdr:nvSpPr>
            <xdr:cNvPr id="2404" name="Option Button 356" hidden="1">
              <a:extLst>
                <a:ext uri="{63B3BB69-23CF-44E3-9099-C40C66FF867C}">
                  <a14:compatExt spid="_x0000_s2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非常に不満に思った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19050</xdr:rowOff>
        </xdr:from>
        <xdr:to>
          <xdr:col>12</xdr:col>
          <xdr:colOff>476250</xdr:colOff>
          <xdr:row>50</xdr:row>
          <xdr:rowOff>628650</xdr:rowOff>
        </xdr:to>
        <xdr:sp macro="" textlink="">
          <xdr:nvSpPr>
            <xdr:cNvPr id="2405" name="Group Box 357" hidden="1">
              <a:extLst>
                <a:ext uri="{63B3BB69-23CF-44E3-9099-C40C66FF867C}">
                  <a14:compatExt spid="_x0000_s24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85725</xdr:rowOff>
        </xdr:from>
        <xdr:to>
          <xdr:col>5</xdr:col>
          <xdr:colOff>57150</xdr:colOff>
          <xdr:row>51</xdr:row>
          <xdr:rowOff>590550</xdr:rowOff>
        </xdr:to>
        <xdr:sp macro="" textlink="">
          <xdr:nvSpPr>
            <xdr:cNvPr id="2406" name="Option Button 358" hidden="1">
              <a:extLst>
                <a:ext uri="{63B3BB69-23CF-44E3-9099-C40C66FF867C}">
                  <a14:compatExt spid="_x0000_s2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　　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51</xdr:row>
          <xdr:rowOff>85725</xdr:rowOff>
        </xdr:from>
        <xdr:to>
          <xdr:col>6</xdr:col>
          <xdr:colOff>514350</xdr:colOff>
          <xdr:row>51</xdr:row>
          <xdr:rowOff>590550</xdr:rowOff>
        </xdr:to>
        <xdr:sp macro="" textlink="">
          <xdr:nvSpPr>
            <xdr:cNvPr id="2407" name="Option Button 359" hidden="1">
              <a:extLst>
                <a:ext uri="{63B3BB69-23CF-44E3-9099-C40C66FF867C}">
                  <a14:compatExt spid="_x0000_s2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わずかに不満に思った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51</xdr:row>
          <xdr:rowOff>85725</xdr:rowOff>
        </xdr:from>
        <xdr:to>
          <xdr:col>8</xdr:col>
          <xdr:colOff>333375</xdr:colOff>
          <xdr:row>51</xdr:row>
          <xdr:rowOff>590550</xdr:rowOff>
        </xdr:to>
        <xdr:sp macro="" textlink="">
          <xdr:nvSpPr>
            <xdr:cNvPr id="2408" name="Option Button 360" hidden="1">
              <a:extLst>
                <a:ext uri="{63B3BB69-23CF-44E3-9099-C40C66FF867C}">
                  <a14:compatExt spid="_x0000_s2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少し不満に思った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51</xdr:row>
          <xdr:rowOff>85725</xdr:rowOff>
        </xdr:from>
        <xdr:to>
          <xdr:col>10</xdr:col>
          <xdr:colOff>200025</xdr:colOff>
          <xdr:row>51</xdr:row>
          <xdr:rowOff>590550</xdr:rowOff>
        </xdr:to>
        <xdr:sp macro="" textlink="">
          <xdr:nvSpPr>
            <xdr:cNvPr id="2409" name="Option Button 361" hidden="1">
              <a:extLst>
                <a:ext uri="{63B3BB69-23CF-44E3-9099-C40C66FF867C}">
                  <a14:compatExt spid="_x0000_s2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かなり不満に思った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51</xdr:row>
          <xdr:rowOff>85725</xdr:rowOff>
        </xdr:from>
        <xdr:to>
          <xdr:col>12</xdr:col>
          <xdr:colOff>85725</xdr:colOff>
          <xdr:row>51</xdr:row>
          <xdr:rowOff>590550</xdr:rowOff>
        </xdr:to>
        <xdr:sp macro="" textlink="">
          <xdr:nvSpPr>
            <xdr:cNvPr id="2410" name="Option Button 362" hidden="1">
              <a:extLst>
                <a:ext uri="{63B3BB69-23CF-44E3-9099-C40C66FF867C}">
                  <a14:compatExt spid="_x0000_s2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非常に不満に思った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19050</xdr:rowOff>
        </xdr:from>
        <xdr:to>
          <xdr:col>12</xdr:col>
          <xdr:colOff>476250</xdr:colOff>
          <xdr:row>51</xdr:row>
          <xdr:rowOff>638175</xdr:rowOff>
        </xdr:to>
        <xdr:sp macro="" textlink="">
          <xdr:nvSpPr>
            <xdr:cNvPr id="2411" name="Group Box 363" hidden="1">
              <a:extLst>
                <a:ext uri="{63B3BB69-23CF-44E3-9099-C40C66FF867C}">
                  <a14:compatExt spid="_x0000_s241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104775</xdr:rowOff>
        </xdr:from>
        <xdr:to>
          <xdr:col>5</xdr:col>
          <xdr:colOff>628650</xdr:colOff>
          <xdr:row>38</xdr:row>
          <xdr:rowOff>333375</xdr:rowOff>
        </xdr:to>
        <xdr:sp macro="" textlink="">
          <xdr:nvSpPr>
            <xdr:cNvPr id="2424" name="Check Box 376" hidden="1">
              <a:extLst>
                <a:ext uri="{63B3BB69-23CF-44E3-9099-C40C66FF867C}">
                  <a14:compatExt spid="_x0000_s2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まったくなかった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571500</xdr:rowOff>
        </xdr:from>
        <xdr:to>
          <xdr:col>5</xdr:col>
          <xdr:colOff>552450</xdr:colOff>
          <xdr:row>38</xdr:row>
          <xdr:rowOff>809625</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冷や汗をかく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38</xdr:row>
          <xdr:rowOff>561975</xdr:rowOff>
        </xdr:from>
        <xdr:to>
          <xdr:col>7</xdr:col>
          <xdr:colOff>133350</xdr:colOff>
          <xdr:row>38</xdr:row>
          <xdr:rowOff>800100</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どうきがする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38</xdr:row>
          <xdr:rowOff>561975</xdr:rowOff>
        </xdr:from>
        <xdr:to>
          <xdr:col>8</xdr:col>
          <xdr:colOff>285750</xdr:colOff>
          <xdr:row>38</xdr:row>
          <xdr:rowOff>800100</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めまい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561975</xdr:rowOff>
        </xdr:from>
        <xdr:to>
          <xdr:col>9</xdr:col>
          <xdr:colOff>428625</xdr:colOff>
          <xdr:row>38</xdr:row>
          <xdr:rowOff>800100</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頭痛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38</xdr:row>
          <xdr:rowOff>561975</xdr:rowOff>
        </xdr:from>
        <xdr:to>
          <xdr:col>10</xdr:col>
          <xdr:colOff>571500</xdr:colOff>
          <xdr:row>38</xdr:row>
          <xdr:rowOff>800100</xdr:rowOff>
        </xdr:to>
        <xdr:sp macro="" textlink="">
          <xdr:nvSpPr>
            <xdr:cNvPr id="2429" name="Check Box 381" hidden="1">
              <a:extLst>
                <a:ext uri="{63B3BB69-23CF-44E3-9099-C40C66FF867C}">
                  <a14:compatExt spid="_x0000_s2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失神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38</xdr:row>
          <xdr:rowOff>561975</xdr:rowOff>
        </xdr:from>
        <xdr:to>
          <xdr:col>12</xdr:col>
          <xdr:colOff>133350</xdr:colOff>
          <xdr:row>38</xdr:row>
          <xdr:rowOff>800100</xdr:rowOff>
        </xdr:to>
        <xdr:sp macro="" textlink="">
          <xdr:nvSpPr>
            <xdr:cNvPr id="2430" name="Check Box 382" hidden="1">
              <a:extLst>
                <a:ext uri="{63B3BB69-23CF-44E3-9099-C40C66FF867C}">
                  <a14:compatExt spid="_x0000_s2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全身がだるい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819150</xdr:rowOff>
        </xdr:from>
        <xdr:to>
          <xdr:col>5</xdr:col>
          <xdr:colOff>695325</xdr:colOff>
          <xdr:row>38</xdr:row>
          <xdr:rowOff>1047750</xdr:rowOff>
        </xdr:to>
        <xdr:sp macro="" textlink="">
          <xdr:nvSpPr>
            <xdr:cNvPr id="2431" name="Check Box 383" hidden="1">
              <a:extLst>
                <a:ext uri="{63B3BB69-23CF-44E3-9099-C40C66FF867C}">
                  <a14:compatExt spid="_x0000_s2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全身の力が抜ける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819150</xdr:rowOff>
        </xdr:from>
        <xdr:to>
          <xdr:col>7</xdr:col>
          <xdr:colOff>381000</xdr:colOff>
          <xdr:row>38</xdr:row>
          <xdr:rowOff>1047750</xdr:rowOff>
        </xdr:to>
        <xdr:sp macro="" textlink="">
          <xdr:nvSpPr>
            <xdr:cNvPr id="2432" name="Check Box 384" hidden="1">
              <a:extLst>
                <a:ext uri="{63B3BB69-23CF-44E3-9099-C40C66FF867C}">
                  <a14:compatExt spid="_x0000_s2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 気力がでない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38</xdr:row>
          <xdr:rowOff>819150</xdr:rowOff>
        </xdr:from>
        <xdr:to>
          <xdr:col>9</xdr:col>
          <xdr:colOff>219075</xdr:colOff>
          <xdr:row>38</xdr:row>
          <xdr:rowOff>1047750</xdr:rowOff>
        </xdr:to>
        <xdr:sp macro="" textlink="">
          <xdr:nvSpPr>
            <xdr:cNvPr id="2433" name="Check Box 385" hidden="1">
              <a:extLst>
                <a:ext uri="{63B3BB69-23CF-44E3-9099-C40C66FF867C}">
                  <a14:compatExt spid="_x0000_s2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 手指のふるえ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38</xdr:row>
          <xdr:rowOff>819150</xdr:rowOff>
        </xdr:from>
        <xdr:to>
          <xdr:col>10</xdr:col>
          <xdr:colOff>495300</xdr:colOff>
          <xdr:row>38</xdr:row>
          <xdr:rowOff>1047750</xdr:rowOff>
        </xdr:to>
        <xdr:sp macro="" textlink="">
          <xdr:nvSpPr>
            <xdr:cNvPr id="2434" name="Check Box 386" hidden="1">
              <a:extLst>
                <a:ext uri="{63B3BB69-23CF-44E3-9099-C40C66FF867C}">
                  <a14:compatExt spid="_x0000_s2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 空腹感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1066800</xdr:rowOff>
        </xdr:from>
        <xdr:to>
          <xdr:col>7</xdr:col>
          <xdr:colOff>114300</xdr:colOff>
          <xdr:row>38</xdr:row>
          <xdr:rowOff>1295400</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 呼吸促迫（息が荒くなること）</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35</xdr:row>
          <xdr:rowOff>352425</xdr:rowOff>
        </xdr:from>
        <xdr:to>
          <xdr:col>7</xdr:col>
          <xdr:colOff>323850</xdr:colOff>
          <xdr:row>35</xdr:row>
          <xdr:rowOff>552450</xdr:rowOff>
        </xdr:to>
        <xdr:sp macro="" textlink="">
          <xdr:nvSpPr>
            <xdr:cNvPr id="2451" name="Label 403" hidden="1">
              <a:extLst>
                <a:ext uri="{63B3BB69-23CF-44E3-9099-C40C66FF867C}">
                  <a14:compatExt spid="_x0000_s245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［次のような 全身の症状 が現れることがあった］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35</xdr:row>
          <xdr:rowOff>1304925</xdr:rowOff>
        </xdr:from>
        <xdr:to>
          <xdr:col>7</xdr:col>
          <xdr:colOff>323850</xdr:colOff>
          <xdr:row>35</xdr:row>
          <xdr:rowOff>1524000</xdr:rowOff>
        </xdr:to>
        <xdr:sp macro="" textlink="">
          <xdr:nvSpPr>
            <xdr:cNvPr id="2453" name="Label 405" hidden="1">
              <a:extLst>
                <a:ext uri="{63B3BB69-23CF-44E3-9099-C40C66FF867C}">
                  <a14:compatExt spid="_x0000_s245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［次のような お腹の症状 が現れることがあった］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38</xdr:row>
          <xdr:rowOff>352425</xdr:rowOff>
        </xdr:from>
        <xdr:to>
          <xdr:col>7</xdr:col>
          <xdr:colOff>285750</xdr:colOff>
          <xdr:row>38</xdr:row>
          <xdr:rowOff>552450</xdr:rowOff>
        </xdr:to>
        <xdr:sp macro="" textlink="">
          <xdr:nvSpPr>
            <xdr:cNvPr id="2454" name="Label 406" hidden="1">
              <a:extLst>
                <a:ext uri="{63B3BB69-23CF-44E3-9099-C40C66FF867C}">
                  <a14:compatExt spid="_x0000_s245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［次のような 全身の症状 が現れることがあった］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409575</xdr:rowOff>
        </xdr:from>
        <xdr:to>
          <xdr:col>2</xdr:col>
          <xdr:colOff>542925</xdr:colOff>
          <xdr:row>15</xdr:row>
          <xdr:rowOff>628650</xdr:rowOff>
        </xdr:to>
        <xdr:sp macro="" textlink="">
          <xdr:nvSpPr>
            <xdr:cNvPr id="2463" name="Option Button 415" hidden="1">
              <a:extLst>
                <a:ext uri="{63B3BB69-23CF-44E3-9099-C40C66FF867C}">
                  <a14:compatExt spid="_x0000_s2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409575</xdr:rowOff>
        </xdr:from>
        <xdr:to>
          <xdr:col>2</xdr:col>
          <xdr:colOff>561975</xdr:colOff>
          <xdr:row>16</xdr:row>
          <xdr:rowOff>628650</xdr:rowOff>
        </xdr:to>
        <xdr:sp macro="" textlink="">
          <xdr:nvSpPr>
            <xdr:cNvPr id="2464" name="Option Button 416" hidden="1">
              <a:extLst>
                <a:ext uri="{63B3BB69-23CF-44E3-9099-C40C66FF867C}">
                  <a14:compatExt spid="_x0000_s2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381000</xdr:rowOff>
        </xdr:from>
        <xdr:to>
          <xdr:col>2</xdr:col>
          <xdr:colOff>561975</xdr:colOff>
          <xdr:row>17</xdr:row>
          <xdr:rowOff>609600</xdr:rowOff>
        </xdr:to>
        <xdr:sp macro="" textlink="">
          <xdr:nvSpPr>
            <xdr:cNvPr id="2465" name="Option Button 417" hidden="1">
              <a:extLst>
                <a:ext uri="{63B3BB69-23CF-44E3-9099-C40C66FF867C}">
                  <a14:compatExt spid="_x0000_s2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390525</xdr:rowOff>
        </xdr:from>
        <xdr:to>
          <xdr:col>2</xdr:col>
          <xdr:colOff>504825</xdr:colOff>
          <xdr:row>18</xdr:row>
          <xdr:rowOff>619125</xdr:rowOff>
        </xdr:to>
        <xdr:sp macro="" textlink="">
          <xdr:nvSpPr>
            <xdr:cNvPr id="2466" name="Option Button 418" hidden="1">
              <a:extLst>
                <a:ext uri="{63B3BB69-23CF-44E3-9099-C40C66FF867C}">
                  <a14:compatExt spid="_x0000_s2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381000</xdr:rowOff>
        </xdr:from>
        <xdr:to>
          <xdr:col>2</xdr:col>
          <xdr:colOff>514350</xdr:colOff>
          <xdr:row>19</xdr:row>
          <xdr:rowOff>619125</xdr:rowOff>
        </xdr:to>
        <xdr:sp macro="" textlink="">
          <xdr:nvSpPr>
            <xdr:cNvPr id="2467" name="Option Button 419" hidden="1">
              <a:extLst>
                <a:ext uri="{63B3BB69-23CF-44E3-9099-C40C66FF867C}">
                  <a14:compatExt spid="_x0000_s2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371475</xdr:rowOff>
        </xdr:from>
        <xdr:to>
          <xdr:col>2</xdr:col>
          <xdr:colOff>542925</xdr:colOff>
          <xdr:row>20</xdr:row>
          <xdr:rowOff>628650</xdr:rowOff>
        </xdr:to>
        <xdr:sp macro="" textlink="">
          <xdr:nvSpPr>
            <xdr:cNvPr id="2468" name="Option Button 420" hidden="1">
              <a:extLst>
                <a:ext uri="{63B3BB69-23CF-44E3-9099-C40C66FF867C}">
                  <a14:compatExt spid="_x0000_s2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352425</xdr:rowOff>
        </xdr:from>
        <xdr:to>
          <xdr:col>2</xdr:col>
          <xdr:colOff>542925</xdr:colOff>
          <xdr:row>21</xdr:row>
          <xdr:rowOff>619125</xdr:rowOff>
        </xdr:to>
        <xdr:sp macro="" textlink="">
          <xdr:nvSpPr>
            <xdr:cNvPr id="2469" name="Option Button 421" hidden="1">
              <a:extLst>
                <a:ext uri="{63B3BB69-23CF-44E3-9099-C40C66FF867C}">
                  <a14:compatExt spid="_x0000_s2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352425</xdr:rowOff>
        </xdr:from>
        <xdr:to>
          <xdr:col>2</xdr:col>
          <xdr:colOff>542925</xdr:colOff>
          <xdr:row>22</xdr:row>
          <xdr:rowOff>609600</xdr:rowOff>
        </xdr:to>
        <xdr:sp macro="" textlink="">
          <xdr:nvSpPr>
            <xdr:cNvPr id="2470" name="Option Button 422" hidden="1">
              <a:extLst>
                <a:ext uri="{63B3BB69-23CF-44E3-9099-C40C66FF867C}">
                  <a14:compatExt spid="_x0000_s2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361950</xdr:rowOff>
        </xdr:from>
        <xdr:to>
          <xdr:col>2</xdr:col>
          <xdr:colOff>542925</xdr:colOff>
          <xdr:row>23</xdr:row>
          <xdr:rowOff>628650</xdr:rowOff>
        </xdr:to>
        <xdr:sp macro="" textlink="">
          <xdr:nvSpPr>
            <xdr:cNvPr id="2471" name="Option Button 423" hidden="1">
              <a:extLst>
                <a:ext uri="{63B3BB69-23CF-44E3-9099-C40C66FF867C}">
                  <a14:compatExt spid="_x0000_s24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371475</xdr:rowOff>
        </xdr:from>
        <xdr:to>
          <xdr:col>2</xdr:col>
          <xdr:colOff>542925</xdr:colOff>
          <xdr:row>24</xdr:row>
          <xdr:rowOff>609600</xdr:rowOff>
        </xdr:to>
        <xdr:sp macro="" textlink="">
          <xdr:nvSpPr>
            <xdr:cNvPr id="2472" name="Option Button 424" hidden="1">
              <a:extLst>
                <a:ext uri="{63B3BB69-23CF-44E3-9099-C40C66FF867C}">
                  <a14:compatExt spid="_x0000_s24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400050</xdr:rowOff>
        </xdr:from>
        <xdr:to>
          <xdr:col>2</xdr:col>
          <xdr:colOff>542925</xdr:colOff>
          <xdr:row>25</xdr:row>
          <xdr:rowOff>619125</xdr:rowOff>
        </xdr:to>
        <xdr:sp macro="" textlink="">
          <xdr:nvSpPr>
            <xdr:cNvPr id="2473" name="Option Button 425" hidden="1">
              <a:extLst>
                <a:ext uri="{63B3BB69-23CF-44E3-9099-C40C66FF867C}">
                  <a14:compatExt spid="_x0000_s2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409575</xdr:rowOff>
        </xdr:from>
        <xdr:to>
          <xdr:col>2</xdr:col>
          <xdr:colOff>542925</xdr:colOff>
          <xdr:row>26</xdr:row>
          <xdr:rowOff>619125</xdr:rowOff>
        </xdr:to>
        <xdr:sp macro="" textlink="">
          <xdr:nvSpPr>
            <xdr:cNvPr id="2474" name="Option Button 426" hidden="1">
              <a:extLst>
                <a:ext uri="{63B3BB69-23CF-44E3-9099-C40C66FF867C}">
                  <a14:compatExt spid="_x0000_s2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400050</xdr:rowOff>
        </xdr:from>
        <xdr:to>
          <xdr:col>2</xdr:col>
          <xdr:colOff>542925</xdr:colOff>
          <xdr:row>27</xdr:row>
          <xdr:rowOff>619125</xdr:rowOff>
        </xdr:to>
        <xdr:sp macro="" textlink="">
          <xdr:nvSpPr>
            <xdr:cNvPr id="2480" name="Option Button 432" hidden="1">
              <a:extLst>
                <a:ext uri="{63B3BB69-23CF-44E3-9099-C40C66FF867C}">
                  <a14:compatExt spid="_x0000_s2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390525</xdr:rowOff>
        </xdr:from>
        <xdr:to>
          <xdr:col>2</xdr:col>
          <xdr:colOff>514350</xdr:colOff>
          <xdr:row>28</xdr:row>
          <xdr:rowOff>619125</xdr:rowOff>
        </xdr:to>
        <xdr:sp macro="" textlink="">
          <xdr:nvSpPr>
            <xdr:cNvPr id="2481" name="Option Button 433" hidden="1">
              <a:extLst>
                <a:ext uri="{63B3BB69-23CF-44E3-9099-C40C66FF867C}">
                  <a14:compatExt spid="_x0000_s2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400050</xdr:rowOff>
        </xdr:from>
        <xdr:to>
          <xdr:col>2</xdr:col>
          <xdr:colOff>542925</xdr:colOff>
          <xdr:row>29</xdr:row>
          <xdr:rowOff>619125</xdr:rowOff>
        </xdr:to>
        <xdr:sp macro="" textlink="">
          <xdr:nvSpPr>
            <xdr:cNvPr id="2482" name="Option Button 434" hidden="1">
              <a:extLst>
                <a:ext uri="{63B3BB69-23CF-44E3-9099-C40C66FF867C}">
                  <a14:compatExt spid="_x0000_s2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400050</xdr:rowOff>
        </xdr:from>
        <xdr:to>
          <xdr:col>2</xdr:col>
          <xdr:colOff>504825</xdr:colOff>
          <xdr:row>30</xdr:row>
          <xdr:rowOff>638175</xdr:rowOff>
        </xdr:to>
        <xdr:sp macro="" textlink="">
          <xdr:nvSpPr>
            <xdr:cNvPr id="2483" name="Option Button 435" hidden="1">
              <a:extLst>
                <a:ext uri="{63B3BB69-23CF-44E3-9099-C40C66FF867C}">
                  <a14:compatExt spid="_x0000_s2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400050</xdr:rowOff>
        </xdr:from>
        <xdr:to>
          <xdr:col>2</xdr:col>
          <xdr:colOff>504825</xdr:colOff>
          <xdr:row>31</xdr:row>
          <xdr:rowOff>638175</xdr:rowOff>
        </xdr:to>
        <xdr:sp macro="" textlink="">
          <xdr:nvSpPr>
            <xdr:cNvPr id="2484" name="Option Button 436" hidden="1">
              <a:extLst>
                <a:ext uri="{63B3BB69-23CF-44E3-9099-C40C66FF867C}">
                  <a14:compatExt spid="_x0000_s2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390525</xdr:rowOff>
        </xdr:from>
        <xdr:to>
          <xdr:col>2</xdr:col>
          <xdr:colOff>504825</xdr:colOff>
          <xdr:row>33</xdr:row>
          <xdr:rowOff>638175</xdr:rowOff>
        </xdr:to>
        <xdr:sp macro="" textlink="">
          <xdr:nvSpPr>
            <xdr:cNvPr id="2486" name="Option Button 438" hidden="1">
              <a:extLst>
                <a:ext uri="{63B3BB69-23CF-44E3-9099-C40C66FF867C}">
                  <a14:compatExt spid="_x0000_s2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381000</xdr:rowOff>
        </xdr:from>
        <xdr:to>
          <xdr:col>2</xdr:col>
          <xdr:colOff>504825</xdr:colOff>
          <xdr:row>34</xdr:row>
          <xdr:rowOff>628650</xdr:rowOff>
        </xdr:to>
        <xdr:sp macro="" textlink="">
          <xdr:nvSpPr>
            <xdr:cNvPr id="2487" name="Option Button 439" hidden="1">
              <a:extLst>
                <a:ext uri="{63B3BB69-23CF-44E3-9099-C40C66FF867C}">
                  <a14:compatExt spid="_x0000_s2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390525</xdr:rowOff>
        </xdr:from>
        <xdr:to>
          <xdr:col>2</xdr:col>
          <xdr:colOff>504825</xdr:colOff>
          <xdr:row>36</xdr:row>
          <xdr:rowOff>628650</xdr:rowOff>
        </xdr:to>
        <xdr:sp macro="" textlink="">
          <xdr:nvSpPr>
            <xdr:cNvPr id="2488" name="Option Button 440" hidden="1">
              <a:extLst>
                <a:ext uri="{63B3BB69-23CF-44E3-9099-C40C66FF867C}">
                  <a14:compatExt spid="_x0000_s2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390525</xdr:rowOff>
        </xdr:from>
        <xdr:to>
          <xdr:col>2</xdr:col>
          <xdr:colOff>504825</xdr:colOff>
          <xdr:row>37</xdr:row>
          <xdr:rowOff>628650</xdr:rowOff>
        </xdr:to>
        <xdr:sp macro="" textlink="">
          <xdr:nvSpPr>
            <xdr:cNvPr id="2489" name="Option Button 441" hidden="1">
              <a:extLst>
                <a:ext uri="{63B3BB69-23CF-44E3-9099-C40C66FF867C}">
                  <a14:compatExt spid="_x0000_s2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371475</xdr:rowOff>
        </xdr:from>
        <xdr:to>
          <xdr:col>2</xdr:col>
          <xdr:colOff>504825</xdr:colOff>
          <xdr:row>39</xdr:row>
          <xdr:rowOff>619125</xdr:rowOff>
        </xdr:to>
        <xdr:sp macro="" textlink="">
          <xdr:nvSpPr>
            <xdr:cNvPr id="2490" name="Option Button 442" hidden="1">
              <a:extLst>
                <a:ext uri="{63B3BB69-23CF-44E3-9099-C40C66FF867C}">
                  <a14:compatExt spid="_x0000_s2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400050</xdr:rowOff>
        </xdr:from>
        <xdr:to>
          <xdr:col>2</xdr:col>
          <xdr:colOff>542925</xdr:colOff>
          <xdr:row>45</xdr:row>
          <xdr:rowOff>628650</xdr:rowOff>
        </xdr:to>
        <xdr:sp macro="" textlink="">
          <xdr:nvSpPr>
            <xdr:cNvPr id="2492" name="Option Button 444" hidden="1">
              <a:extLst>
                <a:ext uri="{63B3BB69-23CF-44E3-9099-C40C66FF867C}">
                  <a14:compatExt spid="_x0000_s2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400050</xdr:rowOff>
        </xdr:from>
        <xdr:to>
          <xdr:col>2</xdr:col>
          <xdr:colOff>542925</xdr:colOff>
          <xdr:row>46</xdr:row>
          <xdr:rowOff>628650</xdr:rowOff>
        </xdr:to>
        <xdr:sp macro="" textlink="">
          <xdr:nvSpPr>
            <xdr:cNvPr id="2493" name="Option Button 445" hidden="1">
              <a:extLst>
                <a:ext uri="{63B3BB69-23CF-44E3-9099-C40C66FF867C}">
                  <a14:compatExt spid="_x0000_s2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847725</xdr:rowOff>
        </xdr:from>
        <xdr:to>
          <xdr:col>2</xdr:col>
          <xdr:colOff>542925</xdr:colOff>
          <xdr:row>47</xdr:row>
          <xdr:rowOff>1104900</xdr:rowOff>
        </xdr:to>
        <xdr:sp macro="" textlink="">
          <xdr:nvSpPr>
            <xdr:cNvPr id="2494" name="Option Button 446" hidden="1">
              <a:extLst>
                <a:ext uri="{63B3BB69-23CF-44E3-9099-C40C66FF867C}">
                  <a14:compatExt spid="_x0000_s2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876300</xdr:rowOff>
        </xdr:from>
        <xdr:to>
          <xdr:col>2</xdr:col>
          <xdr:colOff>542925</xdr:colOff>
          <xdr:row>48</xdr:row>
          <xdr:rowOff>1123950</xdr:rowOff>
        </xdr:to>
        <xdr:sp macro="" textlink="">
          <xdr:nvSpPr>
            <xdr:cNvPr id="2501" name="Option Button 453" hidden="1">
              <a:extLst>
                <a:ext uri="{63B3BB69-23CF-44E3-9099-C40C66FF867C}">
                  <a14:compatExt spid="_x0000_s2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361950</xdr:rowOff>
        </xdr:from>
        <xdr:to>
          <xdr:col>2</xdr:col>
          <xdr:colOff>542925</xdr:colOff>
          <xdr:row>49</xdr:row>
          <xdr:rowOff>619125</xdr:rowOff>
        </xdr:to>
        <xdr:sp macro="" textlink="">
          <xdr:nvSpPr>
            <xdr:cNvPr id="2502" name="Option Button 454" hidden="1">
              <a:extLst>
                <a:ext uri="{63B3BB69-23CF-44E3-9099-C40C66FF867C}">
                  <a14:compatExt spid="_x0000_s2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361950</xdr:rowOff>
        </xdr:from>
        <xdr:to>
          <xdr:col>2</xdr:col>
          <xdr:colOff>542925</xdr:colOff>
          <xdr:row>50</xdr:row>
          <xdr:rowOff>590550</xdr:rowOff>
        </xdr:to>
        <xdr:sp macro="" textlink="">
          <xdr:nvSpPr>
            <xdr:cNvPr id="2503" name="Option Button 455" hidden="1">
              <a:extLst>
                <a:ext uri="{63B3BB69-23CF-44E3-9099-C40C66FF867C}">
                  <a14:compatExt spid="_x0000_s2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381000</xdr:rowOff>
        </xdr:from>
        <xdr:to>
          <xdr:col>2</xdr:col>
          <xdr:colOff>542925</xdr:colOff>
          <xdr:row>51</xdr:row>
          <xdr:rowOff>600075</xdr:rowOff>
        </xdr:to>
        <xdr:sp macro="" textlink="">
          <xdr:nvSpPr>
            <xdr:cNvPr id="2504" name="Option Button 456" hidden="1">
              <a:extLst>
                <a:ext uri="{63B3BB69-23CF-44E3-9099-C40C66FF867C}">
                  <a14:compatExt spid="_x0000_s2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400050</xdr:rowOff>
        </xdr:from>
        <xdr:to>
          <xdr:col>2</xdr:col>
          <xdr:colOff>504825</xdr:colOff>
          <xdr:row>44</xdr:row>
          <xdr:rowOff>619125</xdr:rowOff>
        </xdr:to>
        <xdr:sp macro="" textlink="">
          <xdr:nvSpPr>
            <xdr:cNvPr id="2508" name="Option Button 460" hidden="1">
              <a:extLst>
                <a:ext uri="{63B3BB69-23CF-44E3-9099-C40C66FF867C}">
                  <a14:compatExt spid="_x0000_s2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400050</xdr:rowOff>
        </xdr:from>
        <xdr:to>
          <xdr:col>3</xdr:col>
          <xdr:colOff>19050</xdr:colOff>
          <xdr:row>32</xdr:row>
          <xdr:rowOff>619125</xdr:rowOff>
        </xdr:to>
        <xdr:sp macro="" textlink="">
          <xdr:nvSpPr>
            <xdr:cNvPr id="2509" name="Option Button 461" hidden="1">
              <a:extLst>
                <a:ext uri="{63B3BB69-23CF-44E3-9099-C40C66FF867C}">
                  <a14:compatExt spid="_x0000_s2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4</xdr:col>
      <xdr:colOff>685800</xdr:colOff>
      <xdr:row>16</xdr:row>
      <xdr:rowOff>85725</xdr:rowOff>
    </xdr:to>
    <xdr:graphicFrame macro="">
      <xdr:nvGraphicFramePr>
        <xdr:cNvPr id="155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457200</xdr:colOff>
      <xdr:row>41</xdr:row>
      <xdr:rowOff>142875</xdr:rowOff>
    </xdr:from>
    <xdr:to>
      <xdr:col>13</xdr:col>
      <xdr:colOff>167986</xdr:colOff>
      <xdr:row>58</xdr:row>
      <xdr:rowOff>152400</xdr:rowOff>
    </xdr:to>
    <xdr:graphicFrame macro="">
      <xdr:nvGraphicFramePr>
        <xdr:cNvPr id="155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41</xdr:row>
      <xdr:rowOff>142875</xdr:rowOff>
    </xdr:from>
    <xdr:to>
      <xdr:col>5</xdr:col>
      <xdr:colOff>266700</xdr:colOff>
      <xdr:row>58</xdr:row>
      <xdr:rowOff>152400</xdr:rowOff>
    </xdr:to>
    <xdr:graphicFrame macro="">
      <xdr:nvGraphicFramePr>
        <xdr:cNvPr id="1551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59</xdr:row>
      <xdr:rowOff>104775</xdr:rowOff>
    </xdr:from>
    <xdr:to>
      <xdr:col>5</xdr:col>
      <xdr:colOff>266700</xdr:colOff>
      <xdr:row>77</xdr:row>
      <xdr:rowOff>114300</xdr:rowOff>
    </xdr:to>
    <xdr:graphicFrame macro="">
      <xdr:nvGraphicFramePr>
        <xdr:cNvPr id="1551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466725</xdr:colOff>
      <xdr:row>59</xdr:row>
      <xdr:rowOff>104775</xdr:rowOff>
    </xdr:from>
    <xdr:to>
      <xdr:col>13</xdr:col>
      <xdr:colOff>142875</xdr:colOff>
      <xdr:row>77</xdr:row>
      <xdr:rowOff>123825</xdr:rowOff>
    </xdr:to>
    <xdr:graphicFrame macro="">
      <xdr:nvGraphicFramePr>
        <xdr:cNvPr id="15517"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5</xdr:col>
      <xdr:colOff>0</xdr:colOff>
      <xdr:row>16</xdr:row>
      <xdr:rowOff>85725</xdr:rowOff>
    </xdr:to>
    <xdr:graphicFrame macro="">
      <xdr:nvGraphicFramePr>
        <xdr:cNvPr id="2572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466725</xdr:colOff>
      <xdr:row>41</xdr:row>
      <xdr:rowOff>142875</xdr:rowOff>
    </xdr:from>
    <xdr:to>
      <xdr:col>13</xdr:col>
      <xdr:colOff>142875</xdr:colOff>
      <xdr:row>58</xdr:row>
      <xdr:rowOff>152400</xdr:rowOff>
    </xdr:to>
    <xdr:graphicFrame macro="">
      <xdr:nvGraphicFramePr>
        <xdr:cNvPr id="257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41</xdr:row>
      <xdr:rowOff>142875</xdr:rowOff>
    </xdr:from>
    <xdr:to>
      <xdr:col>5</xdr:col>
      <xdr:colOff>276225</xdr:colOff>
      <xdr:row>58</xdr:row>
      <xdr:rowOff>152400</xdr:rowOff>
    </xdr:to>
    <xdr:graphicFrame macro="">
      <xdr:nvGraphicFramePr>
        <xdr:cNvPr id="2573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59</xdr:row>
      <xdr:rowOff>104775</xdr:rowOff>
    </xdr:from>
    <xdr:to>
      <xdr:col>5</xdr:col>
      <xdr:colOff>276225</xdr:colOff>
      <xdr:row>77</xdr:row>
      <xdr:rowOff>114300</xdr:rowOff>
    </xdr:to>
    <xdr:graphicFrame macro="">
      <xdr:nvGraphicFramePr>
        <xdr:cNvPr id="2573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466725</xdr:colOff>
      <xdr:row>59</xdr:row>
      <xdr:rowOff>104775</xdr:rowOff>
    </xdr:from>
    <xdr:to>
      <xdr:col>13</xdr:col>
      <xdr:colOff>142875</xdr:colOff>
      <xdr:row>77</xdr:row>
      <xdr:rowOff>123825</xdr:rowOff>
    </xdr:to>
    <xdr:graphicFrame macro="">
      <xdr:nvGraphicFramePr>
        <xdr:cNvPr id="2573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13</xdr:col>
      <xdr:colOff>139620</xdr:colOff>
      <xdr:row>86</xdr:row>
      <xdr:rowOff>142875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10825"/>
          <a:ext cx="5368845" cy="40862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126</xdr:row>
      <xdr:rowOff>0</xdr:rowOff>
    </xdr:from>
    <xdr:to>
      <xdr:col>6</xdr:col>
      <xdr:colOff>647700</xdr:colOff>
      <xdr:row>132</xdr:row>
      <xdr:rowOff>95250</xdr:rowOff>
    </xdr:to>
    <xdr:pic>
      <xdr:nvPicPr>
        <xdr:cNvPr id="20811" name="Picture 1" descr="PGSASロゴ"/>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20183475"/>
          <a:ext cx="13335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85725</xdr:colOff>
      <xdr:row>87</xdr:row>
      <xdr:rowOff>19050</xdr:rowOff>
    </xdr:from>
    <xdr:to>
      <xdr:col>4</xdr:col>
      <xdr:colOff>504825</xdr:colOff>
      <xdr:row>87</xdr:row>
      <xdr:rowOff>133350</xdr:rowOff>
    </xdr:to>
    <xdr:grpSp>
      <xdr:nvGrpSpPr>
        <xdr:cNvPr id="20814" name="Group 7"/>
        <xdr:cNvGrpSpPr>
          <a:grpSpLocks/>
        </xdr:cNvGrpSpPr>
      </xdr:nvGrpSpPr>
      <xdr:grpSpPr bwMode="auto">
        <a:xfrm>
          <a:off x="1495425" y="15573375"/>
          <a:ext cx="419100" cy="114300"/>
          <a:chOff x="157" y="1316"/>
          <a:chExt cx="44" cy="12"/>
        </a:xfrm>
      </xdr:grpSpPr>
      <xdr:sp macro="" textlink="">
        <xdr:nvSpPr>
          <xdr:cNvPr id="20822" name="Line 5"/>
          <xdr:cNvSpPr>
            <a:spLocks noChangeShapeType="1"/>
          </xdr:cNvSpPr>
        </xdr:nvSpPr>
        <xdr:spPr bwMode="auto">
          <a:xfrm>
            <a:off x="157" y="1323"/>
            <a:ext cx="44" cy="0"/>
          </a:xfrm>
          <a:prstGeom prst="line">
            <a:avLst/>
          </a:prstGeom>
          <a:noFill/>
          <a:ln w="28575">
            <a:solidFill>
              <a:srgbClr xmlns:mc="http://schemas.openxmlformats.org/markup-compatibility/2006" xmlns:a14="http://schemas.microsoft.com/office/drawing/2010/main" val="FF00FF" mc:Ignorable="a14" a14:legacySpreadsheetColorIndex="14"/>
            </a:solidFill>
            <a:round/>
            <a:headEnd/>
            <a:tailEnd/>
          </a:ln>
          <a:extLst>
            <a:ext uri="{909E8E84-426E-40DD-AFC4-6F175D3DCCD1}">
              <a14:hiddenFill xmlns:a14="http://schemas.microsoft.com/office/drawing/2010/main">
                <a:noFill/>
              </a14:hiddenFill>
            </a:ext>
          </a:extLst>
        </xdr:spPr>
      </xdr:sp>
      <xdr:sp macro="" textlink="">
        <xdr:nvSpPr>
          <xdr:cNvPr id="20823" name="AutoShape 6"/>
          <xdr:cNvSpPr>
            <a:spLocks noChangeArrowheads="1"/>
          </xdr:cNvSpPr>
        </xdr:nvSpPr>
        <xdr:spPr bwMode="auto">
          <a:xfrm>
            <a:off x="173" y="1316"/>
            <a:ext cx="12" cy="12"/>
          </a:xfrm>
          <a:prstGeom prst="diamond">
            <a:avLst/>
          </a:prstGeom>
          <a:solidFill>
            <a:srgbClr xmlns:mc="http://schemas.openxmlformats.org/markup-compatibility/2006" xmlns:a14="http://schemas.microsoft.com/office/drawing/2010/main" val="FF00FF" mc:Ignorable="a14" a14:legacySpreadsheetColorIndex="14"/>
          </a:solidFill>
          <a:ln w="9525">
            <a:solidFill>
              <a:srgbClr xmlns:mc="http://schemas.openxmlformats.org/markup-compatibility/2006" xmlns:a14="http://schemas.microsoft.com/office/drawing/2010/main" val="FF00FF" mc:Ignorable="a14" a14:legacySpreadsheetColorIndex="14"/>
            </a:solidFill>
            <a:miter lim="800000"/>
            <a:headEnd/>
            <a:tailEnd/>
          </a:ln>
        </xdr:spPr>
      </xdr:sp>
    </xdr:grpSp>
    <xdr:clientData/>
  </xdr:twoCellAnchor>
  <xdr:twoCellAnchor>
    <xdr:from>
      <xdr:col>10</xdr:col>
      <xdr:colOff>38100</xdr:colOff>
      <xdr:row>87</xdr:row>
      <xdr:rowOff>19050</xdr:rowOff>
    </xdr:from>
    <xdr:to>
      <xdr:col>11</xdr:col>
      <xdr:colOff>104775</xdr:colOff>
      <xdr:row>87</xdr:row>
      <xdr:rowOff>123825</xdr:rowOff>
    </xdr:to>
    <xdr:grpSp>
      <xdr:nvGrpSpPr>
        <xdr:cNvPr id="20815" name="Group 12"/>
        <xdr:cNvGrpSpPr>
          <a:grpSpLocks/>
        </xdr:cNvGrpSpPr>
      </xdr:nvGrpSpPr>
      <xdr:grpSpPr bwMode="auto">
        <a:xfrm>
          <a:off x="4562475" y="15573375"/>
          <a:ext cx="419100" cy="104775"/>
          <a:chOff x="451" y="1314"/>
          <a:chExt cx="44" cy="11"/>
        </a:xfrm>
      </xdr:grpSpPr>
      <xdr:sp macro="" textlink="">
        <xdr:nvSpPr>
          <xdr:cNvPr id="20820" name="Line 9"/>
          <xdr:cNvSpPr>
            <a:spLocks noChangeShapeType="1"/>
          </xdr:cNvSpPr>
        </xdr:nvSpPr>
        <xdr:spPr bwMode="auto">
          <a:xfrm>
            <a:off x="451" y="1320"/>
            <a:ext cx="44"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821" name="Rectangle 11"/>
          <xdr:cNvSpPr>
            <a:spLocks noChangeArrowheads="1"/>
          </xdr:cNvSpPr>
        </xdr:nvSpPr>
        <xdr:spPr bwMode="auto">
          <a:xfrm>
            <a:off x="469" y="1314"/>
            <a:ext cx="8" cy="11"/>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FF" mc:Ignorable="a14" a14:legacySpreadsheetColorIndex="12"/>
            </a:solidFill>
            <a:miter lim="800000"/>
            <a:headEnd/>
            <a:tailEnd/>
          </a:ln>
        </xdr:spPr>
      </xdr:sp>
    </xdr:grpSp>
    <xdr:clientData/>
  </xdr:twoCellAnchor>
  <xdr:twoCellAnchor>
    <xdr:from>
      <xdr:col>4</xdr:col>
      <xdr:colOff>666750</xdr:colOff>
      <xdr:row>88</xdr:row>
      <xdr:rowOff>38100</xdr:rowOff>
    </xdr:from>
    <xdr:to>
      <xdr:col>5</xdr:col>
      <xdr:colOff>400050</xdr:colOff>
      <xdr:row>88</xdr:row>
      <xdr:rowOff>133350</xdr:rowOff>
    </xdr:to>
    <xdr:grpSp>
      <xdr:nvGrpSpPr>
        <xdr:cNvPr id="20816" name="Group 17"/>
        <xdr:cNvGrpSpPr>
          <a:grpSpLocks/>
        </xdr:cNvGrpSpPr>
      </xdr:nvGrpSpPr>
      <xdr:grpSpPr bwMode="auto">
        <a:xfrm>
          <a:off x="2076450" y="15763875"/>
          <a:ext cx="419100" cy="95250"/>
          <a:chOff x="210" y="1333"/>
          <a:chExt cx="44" cy="10"/>
        </a:xfrm>
      </xdr:grpSpPr>
      <xdr:sp macro="" textlink="">
        <xdr:nvSpPr>
          <xdr:cNvPr id="20818" name="Line 14"/>
          <xdr:cNvSpPr>
            <a:spLocks noChangeShapeType="1"/>
          </xdr:cNvSpPr>
        </xdr:nvSpPr>
        <xdr:spPr bwMode="auto">
          <a:xfrm>
            <a:off x="210" y="1339"/>
            <a:ext cx="44" cy="0"/>
          </a:xfrm>
          <a:prstGeom prst="line">
            <a:avLst/>
          </a:prstGeom>
          <a:noFill/>
          <a:ln w="12700">
            <a:solidFill>
              <a:srgbClr xmlns:mc="http://schemas.openxmlformats.org/markup-compatibility/2006" xmlns:a14="http://schemas.microsoft.com/office/drawing/2010/main" val="993366" mc:Ignorable="a14" a14:legacySpreadsheetColorIndex="61"/>
            </a:solidFill>
            <a:round/>
            <a:headEnd/>
            <a:tailEnd/>
          </a:ln>
          <a:extLst>
            <a:ext uri="{909E8E84-426E-40DD-AFC4-6F175D3DCCD1}">
              <a14:hiddenFill xmlns:a14="http://schemas.microsoft.com/office/drawing/2010/main">
                <a:noFill/>
              </a14:hiddenFill>
            </a:ext>
          </a:extLst>
        </xdr:spPr>
      </xdr:sp>
      <xdr:sp macro="" textlink="">
        <xdr:nvSpPr>
          <xdr:cNvPr id="20819" name="AutoShape 16"/>
          <xdr:cNvSpPr>
            <a:spLocks noChangeArrowheads="1"/>
          </xdr:cNvSpPr>
        </xdr:nvSpPr>
        <xdr:spPr bwMode="auto">
          <a:xfrm>
            <a:off x="229" y="1333"/>
            <a:ext cx="10" cy="10"/>
          </a:xfrm>
          <a:prstGeom prst="triangle">
            <a:avLst>
              <a:gd name="adj" fmla="val 50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993366" mc:Ignorable="a14" a14:legacySpreadsheetColorIndex="61"/>
            </a:solidFill>
            <a:miter lim="800000"/>
            <a:headEnd/>
            <a:tailEnd/>
          </a:ln>
        </xdr:spPr>
      </xdr:sp>
    </xdr:grpSp>
    <xdr:clientData/>
  </xdr:twoCellAnchor>
  <xdr:twoCellAnchor>
    <xdr:from>
      <xdr:col>13</xdr:col>
      <xdr:colOff>0</xdr:colOff>
      <xdr:row>65</xdr:row>
      <xdr:rowOff>38100</xdr:rowOff>
    </xdr:from>
    <xdr:to>
      <xdr:col>13</xdr:col>
      <xdr:colOff>295275</xdr:colOff>
      <xdr:row>66</xdr:row>
      <xdr:rowOff>66675</xdr:rowOff>
    </xdr:to>
    <xdr:sp macro="" textlink="">
      <xdr:nvSpPr>
        <xdr:cNvPr id="20817" name="AutoShape 18"/>
        <xdr:cNvSpPr>
          <a:spLocks noChangeArrowheads="1"/>
        </xdr:cNvSpPr>
      </xdr:nvSpPr>
      <xdr:spPr bwMode="auto">
        <a:xfrm rot="2169491">
          <a:off x="5581650" y="10791825"/>
          <a:ext cx="295275" cy="200025"/>
        </a:xfrm>
        <a:prstGeom prst="leftArrow">
          <a:avLst>
            <a:gd name="adj1" fmla="val 43593"/>
            <a:gd name="adj2" fmla="val 800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90" Type="http://schemas.openxmlformats.org/officeDocument/2006/relationships/ctrlProp" Target="../ctrlProps/ctrlProp86.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02.xml"/><Relationship Id="rId299" Type="http://schemas.openxmlformats.org/officeDocument/2006/relationships/ctrlProp" Target="../ctrlProps/ctrlProp384.xml"/><Relationship Id="rId21" Type="http://schemas.openxmlformats.org/officeDocument/2006/relationships/ctrlProp" Target="../ctrlProps/ctrlProp106.xml"/><Relationship Id="rId63" Type="http://schemas.openxmlformats.org/officeDocument/2006/relationships/ctrlProp" Target="../ctrlProps/ctrlProp148.xml"/><Relationship Id="rId159" Type="http://schemas.openxmlformats.org/officeDocument/2006/relationships/ctrlProp" Target="../ctrlProps/ctrlProp244.xml"/><Relationship Id="rId170" Type="http://schemas.openxmlformats.org/officeDocument/2006/relationships/ctrlProp" Target="../ctrlProps/ctrlProp255.xml"/><Relationship Id="rId226" Type="http://schemas.openxmlformats.org/officeDocument/2006/relationships/ctrlProp" Target="../ctrlProps/ctrlProp311.xml"/><Relationship Id="rId268" Type="http://schemas.openxmlformats.org/officeDocument/2006/relationships/ctrlProp" Target="../ctrlProps/ctrlProp353.xml"/><Relationship Id="rId32" Type="http://schemas.openxmlformats.org/officeDocument/2006/relationships/ctrlProp" Target="../ctrlProps/ctrlProp117.xml"/><Relationship Id="rId74" Type="http://schemas.openxmlformats.org/officeDocument/2006/relationships/ctrlProp" Target="../ctrlProps/ctrlProp159.xml"/><Relationship Id="rId128" Type="http://schemas.openxmlformats.org/officeDocument/2006/relationships/ctrlProp" Target="../ctrlProps/ctrlProp213.xml"/><Relationship Id="rId5" Type="http://schemas.openxmlformats.org/officeDocument/2006/relationships/ctrlProp" Target="../ctrlProps/ctrlProp90.xml"/><Relationship Id="rId181" Type="http://schemas.openxmlformats.org/officeDocument/2006/relationships/ctrlProp" Target="../ctrlProps/ctrlProp266.xml"/><Relationship Id="rId237" Type="http://schemas.openxmlformats.org/officeDocument/2006/relationships/ctrlProp" Target="../ctrlProps/ctrlProp322.xml"/><Relationship Id="rId279" Type="http://schemas.openxmlformats.org/officeDocument/2006/relationships/ctrlProp" Target="../ctrlProps/ctrlProp364.xml"/><Relationship Id="rId43" Type="http://schemas.openxmlformats.org/officeDocument/2006/relationships/ctrlProp" Target="../ctrlProps/ctrlProp128.xml"/><Relationship Id="rId139" Type="http://schemas.openxmlformats.org/officeDocument/2006/relationships/ctrlProp" Target="../ctrlProps/ctrlProp224.xml"/><Relationship Id="rId290" Type="http://schemas.openxmlformats.org/officeDocument/2006/relationships/ctrlProp" Target="../ctrlProps/ctrlProp375.xml"/><Relationship Id="rId304" Type="http://schemas.openxmlformats.org/officeDocument/2006/relationships/ctrlProp" Target="../ctrlProps/ctrlProp389.xml"/><Relationship Id="rId85" Type="http://schemas.openxmlformats.org/officeDocument/2006/relationships/ctrlProp" Target="../ctrlProps/ctrlProp170.xml"/><Relationship Id="rId150" Type="http://schemas.openxmlformats.org/officeDocument/2006/relationships/ctrlProp" Target="../ctrlProps/ctrlProp235.xml"/><Relationship Id="rId192" Type="http://schemas.openxmlformats.org/officeDocument/2006/relationships/ctrlProp" Target="../ctrlProps/ctrlProp277.xml"/><Relationship Id="rId206" Type="http://schemas.openxmlformats.org/officeDocument/2006/relationships/ctrlProp" Target="../ctrlProps/ctrlProp291.xml"/><Relationship Id="rId248" Type="http://schemas.openxmlformats.org/officeDocument/2006/relationships/ctrlProp" Target="../ctrlProps/ctrlProp333.xml"/><Relationship Id="rId12" Type="http://schemas.openxmlformats.org/officeDocument/2006/relationships/ctrlProp" Target="../ctrlProps/ctrlProp97.xml"/><Relationship Id="rId108" Type="http://schemas.openxmlformats.org/officeDocument/2006/relationships/ctrlProp" Target="../ctrlProps/ctrlProp193.xml"/><Relationship Id="rId54" Type="http://schemas.openxmlformats.org/officeDocument/2006/relationships/ctrlProp" Target="../ctrlProps/ctrlProp139.xml"/><Relationship Id="rId96" Type="http://schemas.openxmlformats.org/officeDocument/2006/relationships/ctrlProp" Target="../ctrlProps/ctrlProp181.xml"/><Relationship Id="rId161" Type="http://schemas.openxmlformats.org/officeDocument/2006/relationships/ctrlProp" Target="../ctrlProps/ctrlProp246.xml"/><Relationship Id="rId217" Type="http://schemas.openxmlformats.org/officeDocument/2006/relationships/ctrlProp" Target="../ctrlProps/ctrlProp302.xml"/><Relationship Id="rId259" Type="http://schemas.openxmlformats.org/officeDocument/2006/relationships/ctrlProp" Target="../ctrlProps/ctrlProp344.xml"/><Relationship Id="rId23" Type="http://schemas.openxmlformats.org/officeDocument/2006/relationships/ctrlProp" Target="../ctrlProps/ctrlProp108.xml"/><Relationship Id="rId119" Type="http://schemas.openxmlformats.org/officeDocument/2006/relationships/ctrlProp" Target="../ctrlProps/ctrlProp204.xml"/><Relationship Id="rId270" Type="http://schemas.openxmlformats.org/officeDocument/2006/relationships/ctrlProp" Target="../ctrlProps/ctrlProp355.xml"/><Relationship Id="rId291" Type="http://schemas.openxmlformats.org/officeDocument/2006/relationships/ctrlProp" Target="../ctrlProps/ctrlProp376.xml"/><Relationship Id="rId305" Type="http://schemas.openxmlformats.org/officeDocument/2006/relationships/comments" Target="../comments1.xml"/><Relationship Id="rId44" Type="http://schemas.openxmlformats.org/officeDocument/2006/relationships/ctrlProp" Target="../ctrlProps/ctrlProp129.xml"/><Relationship Id="rId65" Type="http://schemas.openxmlformats.org/officeDocument/2006/relationships/ctrlProp" Target="../ctrlProps/ctrlProp150.xml"/><Relationship Id="rId86" Type="http://schemas.openxmlformats.org/officeDocument/2006/relationships/ctrlProp" Target="../ctrlProps/ctrlProp171.xml"/><Relationship Id="rId130" Type="http://schemas.openxmlformats.org/officeDocument/2006/relationships/ctrlProp" Target="../ctrlProps/ctrlProp215.xml"/><Relationship Id="rId151" Type="http://schemas.openxmlformats.org/officeDocument/2006/relationships/ctrlProp" Target="../ctrlProps/ctrlProp236.xml"/><Relationship Id="rId172" Type="http://schemas.openxmlformats.org/officeDocument/2006/relationships/ctrlProp" Target="../ctrlProps/ctrlProp257.xml"/><Relationship Id="rId193" Type="http://schemas.openxmlformats.org/officeDocument/2006/relationships/ctrlProp" Target="../ctrlProps/ctrlProp278.xml"/><Relationship Id="rId207" Type="http://schemas.openxmlformats.org/officeDocument/2006/relationships/ctrlProp" Target="../ctrlProps/ctrlProp292.xml"/><Relationship Id="rId228" Type="http://schemas.openxmlformats.org/officeDocument/2006/relationships/ctrlProp" Target="../ctrlProps/ctrlProp313.xml"/><Relationship Id="rId249" Type="http://schemas.openxmlformats.org/officeDocument/2006/relationships/ctrlProp" Target="../ctrlProps/ctrlProp334.xml"/><Relationship Id="rId13" Type="http://schemas.openxmlformats.org/officeDocument/2006/relationships/ctrlProp" Target="../ctrlProps/ctrlProp98.xml"/><Relationship Id="rId109" Type="http://schemas.openxmlformats.org/officeDocument/2006/relationships/ctrlProp" Target="../ctrlProps/ctrlProp194.xml"/><Relationship Id="rId260" Type="http://schemas.openxmlformats.org/officeDocument/2006/relationships/ctrlProp" Target="../ctrlProps/ctrlProp345.xml"/><Relationship Id="rId281" Type="http://schemas.openxmlformats.org/officeDocument/2006/relationships/ctrlProp" Target="../ctrlProps/ctrlProp366.xml"/><Relationship Id="rId34" Type="http://schemas.openxmlformats.org/officeDocument/2006/relationships/ctrlProp" Target="../ctrlProps/ctrlProp119.xml"/><Relationship Id="rId55" Type="http://schemas.openxmlformats.org/officeDocument/2006/relationships/ctrlProp" Target="../ctrlProps/ctrlProp140.xml"/><Relationship Id="rId76" Type="http://schemas.openxmlformats.org/officeDocument/2006/relationships/ctrlProp" Target="../ctrlProps/ctrlProp161.xml"/><Relationship Id="rId97" Type="http://schemas.openxmlformats.org/officeDocument/2006/relationships/ctrlProp" Target="../ctrlProps/ctrlProp182.xml"/><Relationship Id="rId120" Type="http://schemas.openxmlformats.org/officeDocument/2006/relationships/ctrlProp" Target="../ctrlProps/ctrlProp205.xml"/><Relationship Id="rId141" Type="http://schemas.openxmlformats.org/officeDocument/2006/relationships/ctrlProp" Target="../ctrlProps/ctrlProp226.xml"/><Relationship Id="rId7" Type="http://schemas.openxmlformats.org/officeDocument/2006/relationships/ctrlProp" Target="../ctrlProps/ctrlProp92.xml"/><Relationship Id="rId162" Type="http://schemas.openxmlformats.org/officeDocument/2006/relationships/ctrlProp" Target="../ctrlProps/ctrlProp247.xml"/><Relationship Id="rId183" Type="http://schemas.openxmlformats.org/officeDocument/2006/relationships/ctrlProp" Target="../ctrlProps/ctrlProp268.xml"/><Relationship Id="rId218" Type="http://schemas.openxmlformats.org/officeDocument/2006/relationships/ctrlProp" Target="../ctrlProps/ctrlProp303.xml"/><Relationship Id="rId239" Type="http://schemas.openxmlformats.org/officeDocument/2006/relationships/ctrlProp" Target="../ctrlProps/ctrlProp324.xml"/><Relationship Id="rId250" Type="http://schemas.openxmlformats.org/officeDocument/2006/relationships/ctrlProp" Target="../ctrlProps/ctrlProp335.xml"/><Relationship Id="rId271" Type="http://schemas.openxmlformats.org/officeDocument/2006/relationships/ctrlProp" Target="../ctrlProps/ctrlProp356.xml"/><Relationship Id="rId292" Type="http://schemas.openxmlformats.org/officeDocument/2006/relationships/ctrlProp" Target="../ctrlProps/ctrlProp377.xml"/><Relationship Id="rId24" Type="http://schemas.openxmlformats.org/officeDocument/2006/relationships/ctrlProp" Target="../ctrlProps/ctrlProp109.xml"/><Relationship Id="rId45" Type="http://schemas.openxmlformats.org/officeDocument/2006/relationships/ctrlProp" Target="../ctrlProps/ctrlProp130.xml"/><Relationship Id="rId66" Type="http://schemas.openxmlformats.org/officeDocument/2006/relationships/ctrlProp" Target="../ctrlProps/ctrlProp151.xml"/><Relationship Id="rId87" Type="http://schemas.openxmlformats.org/officeDocument/2006/relationships/ctrlProp" Target="../ctrlProps/ctrlProp172.xml"/><Relationship Id="rId110" Type="http://schemas.openxmlformats.org/officeDocument/2006/relationships/ctrlProp" Target="../ctrlProps/ctrlProp195.xml"/><Relationship Id="rId131" Type="http://schemas.openxmlformats.org/officeDocument/2006/relationships/ctrlProp" Target="../ctrlProps/ctrlProp216.xml"/><Relationship Id="rId152" Type="http://schemas.openxmlformats.org/officeDocument/2006/relationships/ctrlProp" Target="../ctrlProps/ctrlProp237.xml"/><Relationship Id="rId173" Type="http://schemas.openxmlformats.org/officeDocument/2006/relationships/ctrlProp" Target="../ctrlProps/ctrlProp258.xml"/><Relationship Id="rId194" Type="http://schemas.openxmlformats.org/officeDocument/2006/relationships/ctrlProp" Target="../ctrlProps/ctrlProp279.xml"/><Relationship Id="rId208" Type="http://schemas.openxmlformats.org/officeDocument/2006/relationships/ctrlProp" Target="../ctrlProps/ctrlProp293.xml"/><Relationship Id="rId229" Type="http://schemas.openxmlformats.org/officeDocument/2006/relationships/ctrlProp" Target="../ctrlProps/ctrlProp314.xml"/><Relationship Id="rId240" Type="http://schemas.openxmlformats.org/officeDocument/2006/relationships/ctrlProp" Target="../ctrlProps/ctrlProp325.xml"/><Relationship Id="rId261" Type="http://schemas.openxmlformats.org/officeDocument/2006/relationships/ctrlProp" Target="../ctrlProps/ctrlProp346.xml"/><Relationship Id="rId14" Type="http://schemas.openxmlformats.org/officeDocument/2006/relationships/ctrlProp" Target="../ctrlProps/ctrlProp99.xml"/><Relationship Id="rId35" Type="http://schemas.openxmlformats.org/officeDocument/2006/relationships/ctrlProp" Target="../ctrlProps/ctrlProp120.xml"/><Relationship Id="rId56" Type="http://schemas.openxmlformats.org/officeDocument/2006/relationships/ctrlProp" Target="../ctrlProps/ctrlProp141.xml"/><Relationship Id="rId77" Type="http://schemas.openxmlformats.org/officeDocument/2006/relationships/ctrlProp" Target="../ctrlProps/ctrlProp162.xml"/><Relationship Id="rId100" Type="http://schemas.openxmlformats.org/officeDocument/2006/relationships/ctrlProp" Target="../ctrlProps/ctrlProp185.xml"/><Relationship Id="rId282" Type="http://schemas.openxmlformats.org/officeDocument/2006/relationships/ctrlProp" Target="../ctrlProps/ctrlProp367.xml"/><Relationship Id="rId8" Type="http://schemas.openxmlformats.org/officeDocument/2006/relationships/ctrlProp" Target="../ctrlProps/ctrlProp93.xml"/><Relationship Id="rId98" Type="http://schemas.openxmlformats.org/officeDocument/2006/relationships/ctrlProp" Target="../ctrlProps/ctrlProp183.xml"/><Relationship Id="rId121" Type="http://schemas.openxmlformats.org/officeDocument/2006/relationships/ctrlProp" Target="../ctrlProps/ctrlProp206.xml"/><Relationship Id="rId142" Type="http://schemas.openxmlformats.org/officeDocument/2006/relationships/ctrlProp" Target="../ctrlProps/ctrlProp227.xml"/><Relationship Id="rId163" Type="http://schemas.openxmlformats.org/officeDocument/2006/relationships/ctrlProp" Target="../ctrlProps/ctrlProp248.xml"/><Relationship Id="rId184" Type="http://schemas.openxmlformats.org/officeDocument/2006/relationships/ctrlProp" Target="../ctrlProps/ctrlProp269.xml"/><Relationship Id="rId219" Type="http://schemas.openxmlformats.org/officeDocument/2006/relationships/ctrlProp" Target="../ctrlProps/ctrlProp304.xml"/><Relationship Id="rId230" Type="http://schemas.openxmlformats.org/officeDocument/2006/relationships/ctrlProp" Target="../ctrlProps/ctrlProp315.xml"/><Relationship Id="rId251" Type="http://schemas.openxmlformats.org/officeDocument/2006/relationships/ctrlProp" Target="../ctrlProps/ctrlProp336.xml"/><Relationship Id="rId25" Type="http://schemas.openxmlformats.org/officeDocument/2006/relationships/ctrlProp" Target="../ctrlProps/ctrlProp110.xml"/><Relationship Id="rId46" Type="http://schemas.openxmlformats.org/officeDocument/2006/relationships/ctrlProp" Target="../ctrlProps/ctrlProp131.xml"/><Relationship Id="rId67" Type="http://schemas.openxmlformats.org/officeDocument/2006/relationships/ctrlProp" Target="../ctrlProps/ctrlProp152.xml"/><Relationship Id="rId272" Type="http://schemas.openxmlformats.org/officeDocument/2006/relationships/ctrlProp" Target="../ctrlProps/ctrlProp357.xml"/><Relationship Id="rId293" Type="http://schemas.openxmlformats.org/officeDocument/2006/relationships/ctrlProp" Target="../ctrlProps/ctrlProp378.xml"/><Relationship Id="rId88" Type="http://schemas.openxmlformats.org/officeDocument/2006/relationships/ctrlProp" Target="../ctrlProps/ctrlProp173.xml"/><Relationship Id="rId111" Type="http://schemas.openxmlformats.org/officeDocument/2006/relationships/ctrlProp" Target="../ctrlProps/ctrlProp196.xml"/><Relationship Id="rId132" Type="http://schemas.openxmlformats.org/officeDocument/2006/relationships/ctrlProp" Target="../ctrlProps/ctrlProp217.xml"/><Relationship Id="rId153" Type="http://schemas.openxmlformats.org/officeDocument/2006/relationships/ctrlProp" Target="../ctrlProps/ctrlProp238.xml"/><Relationship Id="rId174" Type="http://schemas.openxmlformats.org/officeDocument/2006/relationships/ctrlProp" Target="../ctrlProps/ctrlProp259.xml"/><Relationship Id="rId195" Type="http://schemas.openxmlformats.org/officeDocument/2006/relationships/ctrlProp" Target="../ctrlProps/ctrlProp280.xml"/><Relationship Id="rId209" Type="http://schemas.openxmlformats.org/officeDocument/2006/relationships/ctrlProp" Target="../ctrlProps/ctrlProp294.xml"/><Relationship Id="rId220" Type="http://schemas.openxmlformats.org/officeDocument/2006/relationships/ctrlProp" Target="../ctrlProps/ctrlProp305.xml"/><Relationship Id="rId241" Type="http://schemas.openxmlformats.org/officeDocument/2006/relationships/ctrlProp" Target="../ctrlProps/ctrlProp326.xml"/><Relationship Id="rId15" Type="http://schemas.openxmlformats.org/officeDocument/2006/relationships/ctrlProp" Target="../ctrlProps/ctrlProp100.xml"/><Relationship Id="rId36" Type="http://schemas.openxmlformats.org/officeDocument/2006/relationships/ctrlProp" Target="../ctrlProps/ctrlProp121.xml"/><Relationship Id="rId57" Type="http://schemas.openxmlformats.org/officeDocument/2006/relationships/ctrlProp" Target="../ctrlProps/ctrlProp142.xml"/><Relationship Id="rId262" Type="http://schemas.openxmlformats.org/officeDocument/2006/relationships/ctrlProp" Target="../ctrlProps/ctrlProp347.xml"/><Relationship Id="rId283" Type="http://schemas.openxmlformats.org/officeDocument/2006/relationships/ctrlProp" Target="../ctrlProps/ctrlProp368.xml"/><Relationship Id="rId78" Type="http://schemas.openxmlformats.org/officeDocument/2006/relationships/ctrlProp" Target="../ctrlProps/ctrlProp163.xml"/><Relationship Id="rId99" Type="http://schemas.openxmlformats.org/officeDocument/2006/relationships/ctrlProp" Target="../ctrlProps/ctrlProp184.xml"/><Relationship Id="rId101" Type="http://schemas.openxmlformats.org/officeDocument/2006/relationships/ctrlProp" Target="../ctrlProps/ctrlProp186.xml"/><Relationship Id="rId122" Type="http://schemas.openxmlformats.org/officeDocument/2006/relationships/ctrlProp" Target="../ctrlProps/ctrlProp207.xml"/><Relationship Id="rId143" Type="http://schemas.openxmlformats.org/officeDocument/2006/relationships/ctrlProp" Target="../ctrlProps/ctrlProp228.xml"/><Relationship Id="rId164" Type="http://schemas.openxmlformats.org/officeDocument/2006/relationships/ctrlProp" Target="../ctrlProps/ctrlProp249.xml"/><Relationship Id="rId185" Type="http://schemas.openxmlformats.org/officeDocument/2006/relationships/ctrlProp" Target="../ctrlProps/ctrlProp270.xml"/><Relationship Id="rId9" Type="http://schemas.openxmlformats.org/officeDocument/2006/relationships/ctrlProp" Target="../ctrlProps/ctrlProp94.xml"/><Relationship Id="rId210" Type="http://schemas.openxmlformats.org/officeDocument/2006/relationships/ctrlProp" Target="../ctrlProps/ctrlProp295.xml"/><Relationship Id="rId26" Type="http://schemas.openxmlformats.org/officeDocument/2006/relationships/ctrlProp" Target="../ctrlProps/ctrlProp111.xml"/><Relationship Id="rId231" Type="http://schemas.openxmlformats.org/officeDocument/2006/relationships/ctrlProp" Target="../ctrlProps/ctrlProp316.xml"/><Relationship Id="rId252" Type="http://schemas.openxmlformats.org/officeDocument/2006/relationships/ctrlProp" Target="../ctrlProps/ctrlProp337.xml"/><Relationship Id="rId273" Type="http://schemas.openxmlformats.org/officeDocument/2006/relationships/ctrlProp" Target="../ctrlProps/ctrlProp358.xml"/><Relationship Id="rId294" Type="http://schemas.openxmlformats.org/officeDocument/2006/relationships/ctrlProp" Target="../ctrlProps/ctrlProp379.xml"/><Relationship Id="rId47" Type="http://schemas.openxmlformats.org/officeDocument/2006/relationships/ctrlProp" Target="../ctrlProps/ctrlProp132.xml"/><Relationship Id="rId68" Type="http://schemas.openxmlformats.org/officeDocument/2006/relationships/ctrlProp" Target="../ctrlProps/ctrlProp153.xml"/><Relationship Id="rId89" Type="http://schemas.openxmlformats.org/officeDocument/2006/relationships/ctrlProp" Target="../ctrlProps/ctrlProp174.xml"/><Relationship Id="rId112" Type="http://schemas.openxmlformats.org/officeDocument/2006/relationships/ctrlProp" Target="../ctrlProps/ctrlProp197.xml"/><Relationship Id="rId133" Type="http://schemas.openxmlformats.org/officeDocument/2006/relationships/ctrlProp" Target="../ctrlProps/ctrlProp218.xml"/><Relationship Id="rId154" Type="http://schemas.openxmlformats.org/officeDocument/2006/relationships/ctrlProp" Target="../ctrlProps/ctrlProp239.xml"/><Relationship Id="rId175" Type="http://schemas.openxmlformats.org/officeDocument/2006/relationships/ctrlProp" Target="../ctrlProps/ctrlProp260.xml"/><Relationship Id="rId196" Type="http://schemas.openxmlformats.org/officeDocument/2006/relationships/ctrlProp" Target="../ctrlProps/ctrlProp281.xml"/><Relationship Id="rId200" Type="http://schemas.openxmlformats.org/officeDocument/2006/relationships/ctrlProp" Target="../ctrlProps/ctrlProp285.xml"/><Relationship Id="rId16" Type="http://schemas.openxmlformats.org/officeDocument/2006/relationships/ctrlProp" Target="../ctrlProps/ctrlProp101.xml"/><Relationship Id="rId221" Type="http://schemas.openxmlformats.org/officeDocument/2006/relationships/ctrlProp" Target="../ctrlProps/ctrlProp306.xml"/><Relationship Id="rId242" Type="http://schemas.openxmlformats.org/officeDocument/2006/relationships/ctrlProp" Target="../ctrlProps/ctrlProp327.xml"/><Relationship Id="rId263" Type="http://schemas.openxmlformats.org/officeDocument/2006/relationships/ctrlProp" Target="../ctrlProps/ctrlProp348.xml"/><Relationship Id="rId284" Type="http://schemas.openxmlformats.org/officeDocument/2006/relationships/ctrlProp" Target="../ctrlProps/ctrlProp369.xml"/><Relationship Id="rId37" Type="http://schemas.openxmlformats.org/officeDocument/2006/relationships/ctrlProp" Target="../ctrlProps/ctrlProp122.xml"/><Relationship Id="rId58" Type="http://schemas.openxmlformats.org/officeDocument/2006/relationships/ctrlProp" Target="../ctrlProps/ctrlProp143.xml"/><Relationship Id="rId79" Type="http://schemas.openxmlformats.org/officeDocument/2006/relationships/ctrlProp" Target="../ctrlProps/ctrlProp164.xml"/><Relationship Id="rId102" Type="http://schemas.openxmlformats.org/officeDocument/2006/relationships/ctrlProp" Target="../ctrlProps/ctrlProp187.xml"/><Relationship Id="rId123" Type="http://schemas.openxmlformats.org/officeDocument/2006/relationships/ctrlProp" Target="../ctrlProps/ctrlProp208.xml"/><Relationship Id="rId144" Type="http://schemas.openxmlformats.org/officeDocument/2006/relationships/ctrlProp" Target="../ctrlProps/ctrlProp229.xml"/><Relationship Id="rId90" Type="http://schemas.openxmlformats.org/officeDocument/2006/relationships/ctrlProp" Target="../ctrlProps/ctrlProp175.xml"/><Relationship Id="rId165" Type="http://schemas.openxmlformats.org/officeDocument/2006/relationships/ctrlProp" Target="../ctrlProps/ctrlProp250.xml"/><Relationship Id="rId186" Type="http://schemas.openxmlformats.org/officeDocument/2006/relationships/ctrlProp" Target="../ctrlProps/ctrlProp271.xml"/><Relationship Id="rId211" Type="http://schemas.openxmlformats.org/officeDocument/2006/relationships/ctrlProp" Target="../ctrlProps/ctrlProp296.xml"/><Relationship Id="rId232" Type="http://schemas.openxmlformats.org/officeDocument/2006/relationships/ctrlProp" Target="../ctrlProps/ctrlProp317.xml"/><Relationship Id="rId253" Type="http://schemas.openxmlformats.org/officeDocument/2006/relationships/ctrlProp" Target="../ctrlProps/ctrlProp338.xml"/><Relationship Id="rId274" Type="http://schemas.openxmlformats.org/officeDocument/2006/relationships/ctrlProp" Target="../ctrlProps/ctrlProp359.xml"/><Relationship Id="rId295" Type="http://schemas.openxmlformats.org/officeDocument/2006/relationships/ctrlProp" Target="../ctrlProps/ctrlProp380.xml"/><Relationship Id="rId27" Type="http://schemas.openxmlformats.org/officeDocument/2006/relationships/ctrlProp" Target="../ctrlProps/ctrlProp112.xml"/><Relationship Id="rId48" Type="http://schemas.openxmlformats.org/officeDocument/2006/relationships/ctrlProp" Target="../ctrlProps/ctrlProp133.xml"/><Relationship Id="rId69" Type="http://schemas.openxmlformats.org/officeDocument/2006/relationships/ctrlProp" Target="../ctrlProps/ctrlProp154.xml"/><Relationship Id="rId113" Type="http://schemas.openxmlformats.org/officeDocument/2006/relationships/ctrlProp" Target="../ctrlProps/ctrlProp198.xml"/><Relationship Id="rId134" Type="http://schemas.openxmlformats.org/officeDocument/2006/relationships/ctrlProp" Target="../ctrlProps/ctrlProp219.xml"/><Relationship Id="rId80" Type="http://schemas.openxmlformats.org/officeDocument/2006/relationships/ctrlProp" Target="../ctrlProps/ctrlProp165.xml"/><Relationship Id="rId155" Type="http://schemas.openxmlformats.org/officeDocument/2006/relationships/ctrlProp" Target="../ctrlProps/ctrlProp240.xml"/><Relationship Id="rId176" Type="http://schemas.openxmlformats.org/officeDocument/2006/relationships/ctrlProp" Target="../ctrlProps/ctrlProp261.xml"/><Relationship Id="rId197" Type="http://schemas.openxmlformats.org/officeDocument/2006/relationships/ctrlProp" Target="../ctrlProps/ctrlProp282.xml"/><Relationship Id="rId201" Type="http://schemas.openxmlformats.org/officeDocument/2006/relationships/ctrlProp" Target="../ctrlProps/ctrlProp286.xml"/><Relationship Id="rId222" Type="http://schemas.openxmlformats.org/officeDocument/2006/relationships/ctrlProp" Target="../ctrlProps/ctrlProp307.xml"/><Relationship Id="rId243" Type="http://schemas.openxmlformats.org/officeDocument/2006/relationships/ctrlProp" Target="../ctrlProps/ctrlProp328.xml"/><Relationship Id="rId264" Type="http://schemas.openxmlformats.org/officeDocument/2006/relationships/ctrlProp" Target="../ctrlProps/ctrlProp349.xml"/><Relationship Id="rId285" Type="http://schemas.openxmlformats.org/officeDocument/2006/relationships/ctrlProp" Target="../ctrlProps/ctrlProp370.xml"/><Relationship Id="rId17" Type="http://schemas.openxmlformats.org/officeDocument/2006/relationships/ctrlProp" Target="../ctrlProps/ctrlProp102.xml"/><Relationship Id="rId38" Type="http://schemas.openxmlformats.org/officeDocument/2006/relationships/ctrlProp" Target="../ctrlProps/ctrlProp123.xml"/><Relationship Id="rId59" Type="http://schemas.openxmlformats.org/officeDocument/2006/relationships/ctrlProp" Target="../ctrlProps/ctrlProp144.xml"/><Relationship Id="rId103" Type="http://schemas.openxmlformats.org/officeDocument/2006/relationships/ctrlProp" Target="../ctrlProps/ctrlProp188.xml"/><Relationship Id="rId124" Type="http://schemas.openxmlformats.org/officeDocument/2006/relationships/ctrlProp" Target="../ctrlProps/ctrlProp209.xml"/><Relationship Id="rId70" Type="http://schemas.openxmlformats.org/officeDocument/2006/relationships/ctrlProp" Target="../ctrlProps/ctrlProp155.xml"/><Relationship Id="rId91" Type="http://schemas.openxmlformats.org/officeDocument/2006/relationships/ctrlProp" Target="../ctrlProps/ctrlProp176.xml"/><Relationship Id="rId145" Type="http://schemas.openxmlformats.org/officeDocument/2006/relationships/ctrlProp" Target="../ctrlProps/ctrlProp230.xml"/><Relationship Id="rId166" Type="http://schemas.openxmlformats.org/officeDocument/2006/relationships/ctrlProp" Target="../ctrlProps/ctrlProp251.xml"/><Relationship Id="rId187" Type="http://schemas.openxmlformats.org/officeDocument/2006/relationships/ctrlProp" Target="../ctrlProps/ctrlProp272.xml"/><Relationship Id="rId1" Type="http://schemas.openxmlformats.org/officeDocument/2006/relationships/printerSettings" Target="../printerSettings/printerSettings2.bin"/><Relationship Id="rId212" Type="http://schemas.openxmlformats.org/officeDocument/2006/relationships/ctrlProp" Target="../ctrlProps/ctrlProp297.xml"/><Relationship Id="rId233" Type="http://schemas.openxmlformats.org/officeDocument/2006/relationships/ctrlProp" Target="../ctrlProps/ctrlProp318.xml"/><Relationship Id="rId254" Type="http://schemas.openxmlformats.org/officeDocument/2006/relationships/ctrlProp" Target="../ctrlProps/ctrlProp339.xml"/><Relationship Id="rId28" Type="http://schemas.openxmlformats.org/officeDocument/2006/relationships/ctrlProp" Target="../ctrlProps/ctrlProp113.xml"/><Relationship Id="rId49" Type="http://schemas.openxmlformats.org/officeDocument/2006/relationships/ctrlProp" Target="../ctrlProps/ctrlProp134.xml"/><Relationship Id="rId114" Type="http://schemas.openxmlformats.org/officeDocument/2006/relationships/ctrlProp" Target="../ctrlProps/ctrlProp199.xml"/><Relationship Id="rId275" Type="http://schemas.openxmlformats.org/officeDocument/2006/relationships/ctrlProp" Target="../ctrlProps/ctrlProp360.xml"/><Relationship Id="rId296" Type="http://schemas.openxmlformats.org/officeDocument/2006/relationships/ctrlProp" Target="../ctrlProps/ctrlProp381.xml"/><Relationship Id="rId300" Type="http://schemas.openxmlformats.org/officeDocument/2006/relationships/ctrlProp" Target="../ctrlProps/ctrlProp385.xml"/><Relationship Id="rId60" Type="http://schemas.openxmlformats.org/officeDocument/2006/relationships/ctrlProp" Target="../ctrlProps/ctrlProp145.xml"/><Relationship Id="rId81" Type="http://schemas.openxmlformats.org/officeDocument/2006/relationships/ctrlProp" Target="../ctrlProps/ctrlProp166.xml"/><Relationship Id="rId135" Type="http://schemas.openxmlformats.org/officeDocument/2006/relationships/ctrlProp" Target="../ctrlProps/ctrlProp220.xml"/><Relationship Id="rId156" Type="http://schemas.openxmlformats.org/officeDocument/2006/relationships/ctrlProp" Target="../ctrlProps/ctrlProp241.xml"/><Relationship Id="rId177" Type="http://schemas.openxmlformats.org/officeDocument/2006/relationships/ctrlProp" Target="../ctrlProps/ctrlProp262.xml"/><Relationship Id="rId198" Type="http://schemas.openxmlformats.org/officeDocument/2006/relationships/ctrlProp" Target="../ctrlProps/ctrlProp283.xml"/><Relationship Id="rId202" Type="http://schemas.openxmlformats.org/officeDocument/2006/relationships/ctrlProp" Target="../ctrlProps/ctrlProp287.xml"/><Relationship Id="rId223" Type="http://schemas.openxmlformats.org/officeDocument/2006/relationships/ctrlProp" Target="../ctrlProps/ctrlProp308.xml"/><Relationship Id="rId244" Type="http://schemas.openxmlformats.org/officeDocument/2006/relationships/ctrlProp" Target="../ctrlProps/ctrlProp329.xml"/><Relationship Id="rId18" Type="http://schemas.openxmlformats.org/officeDocument/2006/relationships/ctrlProp" Target="../ctrlProps/ctrlProp103.xml"/><Relationship Id="rId39" Type="http://schemas.openxmlformats.org/officeDocument/2006/relationships/ctrlProp" Target="../ctrlProps/ctrlProp124.xml"/><Relationship Id="rId265" Type="http://schemas.openxmlformats.org/officeDocument/2006/relationships/ctrlProp" Target="../ctrlProps/ctrlProp350.xml"/><Relationship Id="rId286" Type="http://schemas.openxmlformats.org/officeDocument/2006/relationships/ctrlProp" Target="../ctrlProps/ctrlProp371.xml"/><Relationship Id="rId50" Type="http://schemas.openxmlformats.org/officeDocument/2006/relationships/ctrlProp" Target="../ctrlProps/ctrlProp135.xml"/><Relationship Id="rId104" Type="http://schemas.openxmlformats.org/officeDocument/2006/relationships/ctrlProp" Target="../ctrlProps/ctrlProp189.xml"/><Relationship Id="rId125" Type="http://schemas.openxmlformats.org/officeDocument/2006/relationships/ctrlProp" Target="../ctrlProps/ctrlProp210.xml"/><Relationship Id="rId146" Type="http://schemas.openxmlformats.org/officeDocument/2006/relationships/ctrlProp" Target="../ctrlProps/ctrlProp231.xml"/><Relationship Id="rId167" Type="http://schemas.openxmlformats.org/officeDocument/2006/relationships/ctrlProp" Target="../ctrlProps/ctrlProp252.xml"/><Relationship Id="rId188" Type="http://schemas.openxmlformats.org/officeDocument/2006/relationships/ctrlProp" Target="../ctrlProps/ctrlProp273.xml"/><Relationship Id="rId71" Type="http://schemas.openxmlformats.org/officeDocument/2006/relationships/ctrlProp" Target="../ctrlProps/ctrlProp156.xml"/><Relationship Id="rId92" Type="http://schemas.openxmlformats.org/officeDocument/2006/relationships/ctrlProp" Target="../ctrlProps/ctrlProp177.xml"/><Relationship Id="rId213" Type="http://schemas.openxmlformats.org/officeDocument/2006/relationships/ctrlProp" Target="../ctrlProps/ctrlProp298.xml"/><Relationship Id="rId234" Type="http://schemas.openxmlformats.org/officeDocument/2006/relationships/ctrlProp" Target="../ctrlProps/ctrlProp319.xml"/><Relationship Id="rId2" Type="http://schemas.openxmlformats.org/officeDocument/2006/relationships/drawing" Target="../drawings/drawing2.xml"/><Relationship Id="rId29" Type="http://schemas.openxmlformats.org/officeDocument/2006/relationships/ctrlProp" Target="../ctrlProps/ctrlProp114.xml"/><Relationship Id="rId255" Type="http://schemas.openxmlformats.org/officeDocument/2006/relationships/ctrlProp" Target="../ctrlProps/ctrlProp340.xml"/><Relationship Id="rId276" Type="http://schemas.openxmlformats.org/officeDocument/2006/relationships/ctrlProp" Target="../ctrlProps/ctrlProp361.xml"/><Relationship Id="rId297" Type="http://schemas.openxmlformats.org/officeDocument/2006/relationships/ctrlProp" Target="../ctrlProps/ctrlProp382.xml"/><Relationship Id="rId40" Type="http://schemas.openxmlformats.org/officeDocument/2006/relationships/ctrlProp" Target="../ctrlProps/ctrlProp125.xml"/><Relationship Id="rId115" Type="http://schemas.openxmlformats.org/officeDocument/2006/relationships/ctrlProp" Target="../ctrlProps/ctrlProp200.xml"/><Relationship Id="rId136" Type="http://schemas.openxmlformats.org/officeDocument/2006/relationships/ctrlProp" Target="../ctrlProps/ctrlProp221.xml"/><Relationship Id="rId157" Type="http://schemas.openxmlformats.org/officeDocument/2006/relationships/ctrlProp" Target="../ctrlProps/ctrlProp242.xml"/><Relationship Id="rId178" Type="http://schemas.openxmlformats.org/officeDocument/2006/relationships/ctrlProp" Target="../ctrlProps/ctrlProp263.xml"/><Relationship Id="rId301" Type="http://schemas.openxmlformats.org/officeDocument/2006/relationships/ctrlProp" Target="../ctrlProps/ctrlProp386.xml"/><Relationship Id="rId61" Type="http://schemas.openxmlformats.org/officeDocument/2006/relationships/ctrlProp" Target="../ctrlProps/ctrlProp146.xml"/><Relationship Id="rId82" Type="http://schemas.openxmlformats.org/officeDocument/2006/relationships/ctrlProp" Target="../ctrlProps/ctrlProp167.xml"/><Relationship Id="rId199" Type="http://schemas.openxmlformats.org/officeDocument/2006/relationships/ctrlProp" Target="../ctrlProps/ctrlProp284.xml"/><Relationship Id="rId203" Type="http://schemas.openxmlformats.org/officeDocument/2006/relationships/ctrlProp" Target="../ctrlProps/ctrlProp288.xml"/><Relationship Id="rId19" Type="http://schemas.openxmlformats.org/officeDocument/2006/relationships/ctrlProp" Target="../ctrlProps/ctrlProp104.xml"/><Relationship Id="rId224" Type="http://schemas.openxmlformats.org/officeDocument/2006/relationships/ctrlProp" Target="../ctrlProps/ctrlProp309.xml"/><Relationship Id="rId245" Type="http://schemas.openxmlformats.org/officeDocument/2006/relationships/ctrlProp" Target="../ctrlProps/ctrlProp330.xml"/><Relationship Id="rId266" Type="http://schemas.openxmlformats.org/officeDocument/2006/relationships/ctrlProp" Target="../ctrlProps/ctrlProp351.xml"/><Relationship Id="rId287" Type="http://schemas.openxmlformats.org/officeDocument/2006/relationships/ctrlProp" Target="../ctrlProps/ctrlProp372.xml"/><Relationship Id="rId30" Type="http://schemas.openxmlformats.org/officeDocument/2006/relationships/ctrlProp" Target="../ctrlProps/ctrlProp115.xml"/><Relationship Id="rId105" Type="http://schemas.openxmlformats.org/officeDocument/2006/relationships/ctrlProp" Target="../ctrlProps/ctrlProp190.xml"/><Relationship Id="rId126" Type="http://schemas.openxmlformats.org/officeDocument/2006/relationships/ctrlProp" Target="../ctrlProps/ctrlProp211.xml"/><Relationship Id="rId147" Type="http://schemas.openxmlformats.org/officeDocument/2006/relationships/ctrlProp" Target="../ctrlProps/ctrlProp232.xml"/><Relationship Id="rId168" Type="http://schemas.openxmlformats.org/officeDocument/2006/relationships/ctrlProp" Target="../ctrlProps/ctrlProp253.xml"/><Relationship Id="rId51" Type="http://schemas.openxmlformats.org/officeDocument/2006/relationships/ctrlProp" Target="../ctrlProps/ctrlProp136.xml"/><Relationship Id="rId72" Type="http://schemas.openxmlformats.org/officeDocument/2006/relationships/ctrlProp" Target="../ctrlProps/ctrlProp157.xml"/><Relationship Id="rId93" Type="http://schemas.openxmlformats.org/officeDocument/2006/relationships/ctrlProp" Target="../ctrlProps/ctrlProp178.xml"/><Relationship Id="rId189" Type="http://schemas.openxmlformats.org/officeDocument/2006/relationships/ctrlProp" Target="../ctrlProps/ctrlProp274.xml"/><Relationship Id="rId3" Type="http://schemas.openxmlformats.org/officeDocument/2006/relationships/vmlDrawing" Target="../drawings/vmlDrawing3.vml"/><Relationship Id="rId214" Type="http://schemas.openxmlformats.org/officeDocument/2006/relationships/ctrlProp" Target="../ctrlProps/ctrlProp299.xml"/><Relationship Id="rId235" Type="http://schemas.openxmlformats.org/officeDocument/2006/relationships/ctrlProp" Target="../ctrlProps/ctrlProp320.xml"/><Relationship Id="rId256" Type="http://schemas.openxmlformats.org/officeDocument/2006/relationships/ctrlProp" Target="../ctrlProps/ctrlProp341.xml"/><Relationship Id="rId277" Type="http://schemas.openxmlformats.org/officeDocument/2006/relationships/ctrlProp" Target="../ctrlProps/ctrlProp362.xml"/><Relationship Id="rId298" Type="http://schemas.openxmlformats.org/officeDocument/2006/relationships/ctrlProp" Target="../ctrlProps/ctrlProp383.xml"/><Relationship Id="rId116" Type="http://schemas.openxmlformats.org/officeDocument/2006/relationships/ctrlProp" Target="../ctrlProps/ctrlProp201.xml"/><Relationship Id="rId137" Type="http://schemas.openxmlformats.org/officeDocument/2006/relationships/ctrlProp" Target="../ctrlProps/ctrlProp222.xml"/><Relationship Id="rId158" Type="http://schemas.openxmlformats.org/officeDocument/2006/relationships/ctrlProp" Target="../ctrlProps/ctrlProp243.xml"/><Relationship Id="rId302" Type="http://schemas.openxmlformats.org/officeDocument/2006/relationships/ctrlProp" Target="../ctrlProps/ctrlProp387.xml"/><Relationship Id="rId20" Type="http://schemas.openxmlformats.org/officeDocument/2006/relationships/ctrlProp" Target="../ctrlProps/ctrlProp105.xml"/><Relationship Id="rId41" Type="http://schemas.openxmlformats.org/officeDocument/2006/relationships/ctrlProp" Target="../ctrlProps/ctrlProp126.xml"/><Relationship Id="rId62" Type="http://schemas.openxmlformats.org/officeDocument/2006/relationships/ctrlProp" Target="../ctrlProps/ctrlProp147.xml"/><Relationship Id="rId83" Type="http://schemas.openxmlformats.org/officeDocument/2006/relationships/ctrlProp" Target="../ctrlProps/ctrlProp168.xml"/><Relationship Id="rId179" Type="http://schemas.openxmlformats.org/officeDocument/2006/relationships/ctrlProp" Target="../ctrlProps/ctrlProp264.xml"/><Relationship Id="rId190" Type="http://schemas.openxmlformats.org/officeDocument/2006/relationships/ctrlProp" Target="../ctrlProps/ctrlProp275.xml"/><Relationship Id="rId204" Type="http://schemas.openxmlformats.org/officeDocument/2006/relationships/ctrlProp" Target="../ctrlProps/ctrlProp289.xml"/><Relationship Id="rId225" Type="http://schemas.openxmlformats.org/officeDocument/2006/relationships/ctrlProp" Target="../ctrlProps/ctrlProp310.xml"/><Relationship Id="rId246" Type="http://schemas.openxmlformats.org/officeDocument/2006/relationships/ctrlProp" Target="../ctrlProps/ctrlProp331.xml"/><Relationship Id="rId267" Type="http://schemas.openxmlformats.org/officeDocument/2006/relationships/ctrlProp" Target="../ctrlProps/ctrlProp352.xml"/><Relationship Id="rId288" Type="http://schemas.openxmlformats.org/officeDocument/2006/relationships/ctrlProp" Target="../ctrlProps/ctrlProp373.xml"/><Relationship Id="rId106" Type="http://schemas.openxmlformats.org/officeDocument/2006/relationships/ctrlProp" Target="../ctrlProps/ctrlProp191.xml"/><Relationship Id="rId127" Type="http://schemas.openxmlformats.org/officeDocument/2006/relationships/ctrlProp" Target="../ctrlProps/ctrlProp212.xml"/><Relationship Id="rId10" Type="http://schemas.openxmlformats.org/officeDocument/2006/relationships/ctrlProp" Target="../ctrlProps/ctrlProp95.xml"/><Relationship Id="rId31" Type="http://schemas.openxmlformats.org/officeDocument/2006/relationships/ctrlProp" Target="../ctrlProps/ctrlProp116.xml"/><Relationship Id="rId52" Type="http://schemas.openxmlformats.org/officeDocument/2006/relationships/ctrlProp" Target="../ctrlProps/ctrlProp137.xml"/><Relationship Id="rId73" Type="http://schemas.openxmlformats.org/officeDocument/2006/relationships/ctrlProp" Target="../ctrlProps/ctrlProp158.xml"/><Relationship Id="rId94" Type="http://schemas.openxmlformats.org/officeDocument/2006/relationships/ctrlProp" Target="../ctrlProps/ctrlProp179.xml"/><Relationship Id="rId148" Type="http://schemas.openxmlformats.org/officeDocument/2006/relationships/ctrlProp" Target="../ctrlProps/ctrlProp233.xml"/><Relationship Id="rId169" Type="http://schemas.openxmlformats.org/officeDocument/2006/relationships/ctrlProp" Target="../ctrlProps/ctrlProp254.xml"/><Relationship Id="rId4" Type="http://schemas.openxmlformats.org/officeDocument/2006/relationships/vmlDrawing" Target="../drawings/vmlDrawing4.vml"/><Relationship Id="rId180" Type="http://schemas.openxmlformats.org/officeDocument/2006/relationships/ctrlProp" Target="../ctrlProps/ctrlProp265.xml"/><Relationship Id="rId215" Type="http://schemas.openxmlformats.org/officeDocument/2006/relationships/ctrlProp" Target="../ctrlProps/ctrlProp300.xml"/><Relationship Id="rId236" Type="http://schemas.openxmlformats.org/officeDocument/2006/relationships/ctrlProp" Target="../ctrlProps/ctrlProp321.xml"/><Relationship Id="rId257" Type="http://schemas.openxmlformats.org/officeDocument/2006/relationships/ctrlProp" Target="../ctrlProps/ctrlProp342.xml"/><Relationship Id="rId278" Type="http://schemas.openxmlformats.org/officeDocument/2006/relationships/ctrlProp" Target="../ctrlProps/ctrlProp363.xml"/><Relationship Id="rId303" Type="http://schemas.openxmlformats.org/officeDocument/2006/relationships/ctrlProp" Target="../ctrlProps/ctrlProp388.xml"/><Relationship Id="rId42" Type="http://schemas.openxmlformats.org/officeDocument/2006/relationships/ctrlProp" Target="../ctrlProps/ctrlProp127.xml"/><Relationship Id="rId84" Type="http://schemas.openxmlformats.org/officeDocument/2006/relationships/ctrlProp" Target="../ctrlProps/ctrlProp169.xml"/><Relationship Id="rId138" Type="http://schemas.openxmlformats.org/officeDocument/2006/relationships/ctrlProp" Target="../ctrlProps/ctrlProp223.xml"/><Relationship Id="rId191" Type="http://schemas.openxmlformats.org/officeDocument/2006/relationships/ctrlProp" Target="../ctrlProps/ctrlProp276.xml"/><Relationship Id="rId205" Type="http://schemas.openxmlformats.org/officeDocument/2006/relationships/ctrlProp" Target="../ctrlProps/ctrlProp290.xml"/><Relationship Id="rId247" Type="http://schemas.openxmlformats.org/officeDocument/2006/relationships/ctrlProp" Target="../ctrlProps/ctrlProp332.xml"/><Relationship Id="rId107" Type="http://schemas.openxmlformats.org/officeDocument/2006/relationships/ctrlProp" Target="../ctrlProps/ctrlProp192.xml"/><Relationship Id="rId289" Type="http://schemas.openxmlformats.org/officeDocument/2006/relationships/ctrlProp" Target="../ctrlProps/ctrlProp374.xml"/><Relationship Id="rId11" Type="http://schemas.openxmlformats.org/officeDocument/2006/relationships/ctrlProp" Target="../ctrlProps/ctrlProp96.xml"/><Relationship Id="rId53" Type="http://schemas.openxmlformats.org/officeDocument/2006/relationships/ctrlProp" Target="../ctrlProps/ctrlProp138.xml"/><Relationship Id="rId149" Type="http://schemas.openxmlformats.org/officeDocument/2006/relationships/ctrlProp" Target="../ctrlProps/ctrlProp234.xml"/><Relationship Id="rId95" Type="http://schemas.openxmlformats.org/officeDocument/2006/relationships/ctrlProp" Target="../ctrlProps/ctrlProp180.xml"/><Relationship Id="rId160" Type="http://schemas.openxmlformats.org/officeDocument/2006/relationships/ctrlProp" Target="../ctrlProps/ctrlProp245.xml"/><Relationship Id="rId216" Type="http://schemas.openxmlformats.org/officeDocument/2006/relationships/ctrlProp" Target="../ctrlProps/ctrlProp301.xml"/><Relationship Id="rId258" Type="http://schemas.openxmlformats.org/officeDocument/2006/relationships/ctrlProp" Target="../ctrlProps/ctrlProp343.xml"/><Relationship Id="rId22" Type="http://schemas.openxmlformats.org/officeDocument/2006/relationships/ctrlProp" Target="../ctrlProps/ctrlProp107.xml"/><Relationship Id="rId64" Type="http://schemas.openxmlformats.org/officeDocument/2006/relationships/ctrlProp" Target="../ctrlProps/ctrlProp149.xml"/><Relationship Id="rId118" Type="http://schemas.openxmlformats.org/officeDocument/2006/relationships/ctrlProp" Target="../ctrlProps/ctrlProp203.xml"/><Relationship Id="rId171" Type="http://schemas.openxmlformats.org/officeDocument/2006/relationships/ctrlProp" Target="../ctrlProps/ctrlProp256.xml"/><Relationship Id="rId227" Type="http://schemas.openxmlformats.org/officeDocument/2006/relationships/ctrlProp" Target="../ctrlProps/ctrlProp312.xml"/><Relationship Id="rId269" Type="http://schemas.openxmlformats.org/officeDocument/2006/relationships/ctrlProp" Target="../ctrlProps/ctrlProp354.xml"/><Relationship Id="rId33" Type="http://schemas.openxmlformats.org/officeDocument/2006/relationships/ctrlProp" Target="../ctrlProps/ctrlProp118.xml"/><Relationship Id="rId129" Type="http://schemas.openxmlformats.org/officeDocument/2006/relationships/ctrlProp" Target="../ctrlProps/ctrlProp214.xml"/><Relationship Id="rId280" Type="http://schemas.openxmlformats.org/officeDocument/2006/relationships/ctrlProp" Target="../ctrlProps/ctrlProp365.xml"/><Relationship Id="rId75" Type="http://schemas.openxmlformats.org/officeDocument/2006/relationships/ctrlProp" Target="../ctrlProps/ctrlProp160.xml"/><Relationship Id="rId140" Type="http://schemas.openxmlformats.org/officeDocument/2006/relationships/ctrlProp" Target="../ctrlProps/ctrlProp225.xml"/><Relationship Id="rId182" Type="http://schemas.openxmlformats.org/officeDocument/2006/relationships/ctrlProp" Target="../ctrlProps/ctrlProp267.xml"/><Relationship Id="rId6" Type="http://schemas.openxmlformats.org/officeDocument/2006/relationships/ctrlProp" Target="../ctrlProps/ctrlProp91.xml"/><Relationship Id="rId238" Type="http://schemas.openxmlformats.org/officeDocument/2006/relationships/ctrlProp" Target="../ctrlProps/ctrlProp3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image" Target="../media/image3.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1"/>
  <sheetViews>
    <sheetView topLeftCell="A26" zoomScale="110" zoomScaleNormal="110" workbookViewId="0">
      <selection activeCell="G15" sqref="G15"/>
    </sheetView>
  </sheetViews>
  <sheetFormatPr defaultRowHeight="13.5"/>
  <cols>
    <col min="1" max="1" width="15.25" customWidth="1"/>
    <col min="2" max="2" width="12.25" customWidth="1"/>
    <col min="3" max="3" width="6" bestFit="1" customWidth="1"/>
    <col min="4" max="4" width="13.375" customWidth="1"/>
    <col min="7" max="7" width="9" customWidth="1"/>
    <col min="8" max="8" width="6.125" customWidth="1"/>
    <col min="9" max="10" width="6.125" hidden="1" customWidth="1"/>
    <col min="11" max="11" width="6.125" customWidth="1"/>
  </cols>
  <sheetData>
    <row r="1" spans="1:11" ht="19.5" customHeight="1">
      <c r="A1" s="49" t="s">
        <v>140</v>
      </c>
      <c r="B1" s="36"/>
      <c r="C1" s="36"/>
      <c r="D1" s="36"/>
      <c r="E1" s="36"/>
      <c r="F1" s="36"/>
      <c r="G1" s="36"/>
      <c r="H1" s="36"/>
      <c r="I1" s="36"/>
      <c r="J1" s="36"/>
      <c r="K1" s="36"/>
    </row>
    <row r="2" spans="1:11" s="2" customFormat="1" ht="19.5" customHeight="1">
      <c r="A2" s="24" t="s">
        <v>244</v>
      </c>
      <c r="B2" s="37"/>
      <c r="C2" s="16"/>
      <c r="D2" s="20"/>
      <c r="E2" s="49"/>
      <c r="F2" s="49"/>
      <c r="G2" s="49"/>
      <c r="H2" s="49"/>
      <c r="I2" s="49"/>
      <c r="J2" s="49"/>
      <c r="K2" s="49"/>
    </row>
    <row r="3" spans="1:11" s="2" customFormat="1" ht="19.5" customHeight="1">
      <c r="A3" s="24" t="s">
        <v>122</v>
      </c>
      <c r="B3" s="38"/>
      <c r="C3" s="24" t="s">
        <v>123</v>
      </c>
      <c r="D3" s="41"/>
      <c r="E3" s="49"/>
      <c r="F3" s="49"/>
      <c r="G3" s="49"/>
      <c r="H3" s="49"/>
      <c r="I3" s="49"/>
      <c r="J3" s="49"/>
      <c r="K3" s="49"/>
    </row>
    <row r="4" spans="1:11" s="2" customFormat="1" ht="19.5" customHeight="1">
      <c r="A4" s="24" t="s">
        <v>109</v>
      </c>
      <c r="B4" s="39"/>
      <c r="C4" s="115" t="s">
        <v>237</v>
      </c>
      <c r="D4" s="20"/>
      <c r="E4" s="49"/>
      <c r="F4" s="49"/>
      <c r="G4" s="49"/>
      <c r="H4" s="49"/>
      <c r="I4" s="49"/>
      <c r="J4" s="49"/>
      <c r="K4" s="49"/>
    </row>
    <row r="5" spans="1:11" s="2" customFormat="1" ht="19.5" customHeight="1">
      <c r="A5" s="24" t="s">
        <v>114</v>
      </c>
      <c r="B5" s="40"/>
      <c r="C5" s="16"/>
      <c r="D5" s="21"/>
      <c r="E5" s="49"/>
      <c r="F5" s="49"/>
      <c r="G5" s="49"/>
      <c r="H5" s="49"/>
      <c r="I5" s="49"/>
      <c r="J5" s="49"/>
      <c r="K5" s="49"/>
    </row>
    <row r="6" spans="1:11" s="2" customFormat="1" ht="19.5" customHeight="1">
      <c r="A6" s="24" t="s">
        <v>134</v>
      </c>
      <c r="B6" s="40"/>
      <c r="C6" s="22" t="s">
        <v>336</v>
      </c>
      <c r="D6" s="23"/>
      <c r="E6" s="17"/>
      <c r="F6" s="49"/>
      <c r="G6" s="49"/>
      <c r="H6" s="49"/>
      <c r="I6" s="49"/>
      <c r="J6" s="49"/>
      <c r="K6" s="49"/>
    </row>
    <row r="7" spans="1:11" s="2" customFormat="1" ht="19.5" customHeight="1">
      <c r="A7" s="24" t="s">
        <v>112</v>
      </c>
      <c r="B7" s="37"/>
      <c r="C7" s="22" t="s">
        <v>245</v>
      </c>
      <c r="D7" s="25" t="s">
        <v>246</v>
      </c>
      <c r="E7" s="31" t="e">
        <f>B7/((B6/100)*(B6/100))</f>
        <v>#DIV/0!</v>
      </c>
      <c r="F7" s="49"/>
      <c r="G7" s="49"/>
      <c r="H7" s="49"/>
      <c r="I7" s="49"/>
      <c r="J7" s="49"/>
      <c r="K7" s="49"/>
    </row>
    <row r="8" spans="1:11" s="2" customFormat="1" ht="19.5" customHeight="1">
      <c r="A8" s="24" t="s">
        <v>113</v>
      </c>
      <c r="B8" s="37"/>
      <c r="C8" s="22" t="s">
        <v>245</v>
      </c>
      <c r="D8" s="25" t="s">
        <v>151</v>
      </c>
      <c r="E8" s="31" t="e">
        <f>B8/((B6/100)*(B6/100))</f>
        <v>#DIV/0!</v>
      </c>
      <c r="F8" s="49"/>
      <c r="G8" s="49"/>
      <c r="H8" s="49"/>
      <c r="I8" s="49"/>
      <c r="J8" s="49"/>
      <c r="K8" s="49"/>
    </row>
    <row r="9" spans="1:11" s="2" customFormat="1" ht="19.5" customHeight="1">
      <c r="A9" s="24" t="s">
        <v>135</v>
      </c>
      <c r="B9" s="93" t="str">
        <f>IF(LEN(質問票!J1)=0,"(未入力)",質問票!J1)</f>
        <v>(未入力)</v>
      </c>
      <c r="C9" s="94" t="s">
        <v>247</v>
      </c>
      <c r="D9" s="95" t="s">
        <v>152</v>
      </c>
      <c r="E9" s="96" t="e">
        <f>B9/((B6/100)*(B6/100))</f>
        <v>#VALUE!</v>
      </c>
      <c r="F9" s="114" t="s">
        <v>333</v>
      </c>
      <c r="G9" s="49"/>
      <c r="H9" s="49"/>
      <c r="I9" s="49"/>
      <c r="J9" s="49"/>
      <c r="K9" s="49"/>
    </row>
    <row r="10" spans="1:11" s="2" customFormat="1" ht="19.5" customHeight="1">
      <c r="A10" s="24" t="s">
        <v>136</v>
      </c>
      <c r="B10" s="97">
        <f>(質問票!F1-患者基本情報!B13)/30</f>
        <v>0</v>
      </c>
      <c r="C10" s="94" t="s">
        <v>137</v>
      </c>
      <c r="D10" s="98"/>
      <c r="E10" s="99" t="str">
        <f>"("&amp;YEAR(質問票!F1)&amp;"/"&amp;MONTH(質問票!F1)&amp;"/"&amp;DAY(質問票!F1)&amp;" 現在)"</f>
        <v>(1900/1/0 現在)</v>
      </c>
      <c r="F10" s="201" t="s">
        <v>332</v>
      </c>
      <c r="G10" s="202"/>
      <c r="H10" s="202"/>
      <c r="I10" s="49"/>
      <c r="J10" s="49"/>
      <c r="K10" s="49"/>
    </row>
    <row r="11" spans="1:11" s="2" customFormat="1" ht="12.75" customHeight="1">
      <c r="A11" s="49"/>
      <c r="B11" s="49"/>
      <c r="C11" s="49"/>
      <c r="D11" s="53"/>
      <c r="E11" s="49"/>
      <c r="F11" s="49"/>
      <c r="G11" s="49"/>
      <c r="H11" s="49"/>
      <c r="I11" s="49"/>
      <c r="J11" s="49"/>
      <c r="K11" s="49"/>
    </row>
    <row r="12" spans="1:11" s="2" customFormat="1" ht="19.5" customHeight="1">
      <c r="A12" s="49" t="s">
        <v>118</v>
      </c>
      <c r="B12" s="49"/>
      <c r="C12" s="49"/>
      <c r="D12" s="53"/>
      <c r="E12" s="49"/>
      <c r="F12" s="49"/>
      <c r="G12" s="49"/>
      <c r="H12" s="49"/>
      <c r="I12" s="49"/>
      <c r="J12" s="49"/>
      <c r="K12" s="49"/>
    </row>
    <row r="13" spans="1:11" s="2" customFormat="1" ht="19.5" customHeight="1">
      <c r="A13" s="116" t="s">
        <v>111</v>
      </c>
      <c r="B13" s="42"/>
      <c r="C13" s="115" t="s">
        <v>237</v>
      </c>
      <c r="D13" s="50"/>
      <c r="E13" s="50"/>
      <c r="F13" s="50"/>
      <c r="G13" s="50"/>
      <c r="H13" s="51"/>
      <c r="I13" s="52"/>
      <c r="J13" s="52"/>
      <c r="K13" s="49"/>
    </row>
    <row r="14" spans="1:11" ht="19.5" customHeight="1">
      <c r="A14" s="117" t="s">
        <v>153</v>
      </c>
      <c r="B14" s="106"/>
      <c r="C14" s="107"/>
      <c r="D14" s="107"/>
      <c r="E14" s="107"/>
      <c r="F14" s="107"/>
      <c r="G14" s="107"/>
      <c r="H14" s="62"/>
      <c r="I14" s="56" t="str">
        <f>VLOOKUP(B33,A34:B41,2,FALSE)</f>
        <v>未選択</v>
      </c>
      <c r="J14" s="56"/>
      <c r="K14" s="49"/>
    </row>
    <row r="15" spans="1:11" ht="19.5" customHeight="1">
      <c r="A15" s="118"/>
      <c r="B15" s="110"/>
      <c r="C15" s="111"/>
      <c r="D15" s="111"/>
      <c r="E15" s="111"/>
      <c r="F15" s="111"/>
      <c r="G15" s="111"/>
      <c r="H15" s="65"/>
      <c r="I15" s="56"/>
      <c r="J15" s="56"/>
      <c r="K15" s="49"/>
    </row>
    <row r="16" spans="1:11" ht="25.5" customHeight="1">
      <c r="A16" s="119" t="s">
        <v>154</v>
      </c>
      <c r="B16" s="57"/>
      <c r="C16" s="55"/>
      <c r="D16" s="50"/>
      <c r="E16" s="105" t="s">
        <v>248</v>
      </c>
      <c r="F16" s="203"/>
      <c r="G16" s="203"/>
      <c r="H16" s="51" t="s">
        <v>362</v>
      </c>
      <c r="I16" s="56" t="str">
        <f>IF(J16=1,"腹腔鏡",IF(J16=2,"開腹",IF(J16=3,F16,IF(J16=4,"未選択",""))))</f>
        <v>未選択</v>
      </c>
      <c r="J16" s="56">
        <v>4</v>
      </c>
      <c r="K16" s="36"/>
    </row>
    <row r="17" spans="1:11" ht="19.5" customHeight="1">
      <c r="A17" s="120" t="s">
        <v>156</v>
      </c>
      <c r="B17" s="106"/>
      <c r="C17" s="107"/>
      <c r="D17" s="107"/>
      <c r="E17" s="107"/>
      <c r="F17" s="108"/>
      <c r="G17" s="107"/>
      <c r="H17" s="109"/>
      <c r="I17" s="56" t="str">
        <f>IF(B43=6,G18,VLOOKUP(B43,A44:B50,2,FALSE))</f>
        <v>未選択</v>
      </c>
      <c r="J17" s="59"/>
      <c r="K17" s="36"/>
    </row>
    <row r="18" spans="1:11" ht="19.5" customHeight="1">
      <c r="A18" s="121"/>
      <c r="B18" s="110"/>
      <c r="C18" s="111"/>
      <c r="D18" s="111"/>
      <c r="E18" s="111"/>
      <c r="F18" s="112" t="s">
        <v>248</v>
      </c>
      <c r="G18" s="162"/>
      <c r="H18" s="113" t="s">
        <v>249</v>
      </c>
      <c r="I18" s="56"/>
      <c r="J18" s="59"/>
      <c r="K18" s="36"/>
    </row>
    <row r="19" spans="1:11" ht="25.5" customHeight="1">
      <c r="A19" s="119" t="s">
        <v>345</v>
      </c>
      <c r="B19" s="158" t="s">
        <v>350</v>
      </c>
      <c r="C19" s="111"/>
      <c r="D19" s="111"/>
      <c r="E19" s="111"/>
      <c r="F19" s="104" t="s">
        <v>351</v>
      </c>
      <c r="G19" s="127"/>
      <c r="H19" s="161" t="s">
        <v>361</v>
      </c>
      <c r="I19" s="56" t="str">
        <f>VLOOKUP(B52,A53:B56,2,FALSE)</f>
        <v>未選択</v>
      </c>
      <c r="J19" s="59"/>
      <c r="K19" s="36"/>
    </row>
    <row r="20" spans="1:11" ht="25.5" customHeight="1">
      <c r="A20" s="119" t="s">
        <v>157</v>
      </c>
      <c r="B20" s="57"/>
      <c r="C20" s="55"/>
      <c r="D20" s="50"/>
      <c r="E20" s="50"/>
      <c r="F20" s="50"/>
      <c r="G20" s="50"/>
      <c r="H20" s="58"/>
      <c r="I20" s="56" t="str">
        <f>VLOOKUP(B57,A58:B63,2,FALSE)</f>
        <v>未選択</v>
      </c>
      <c r="J20" s="59"/>
      <c r="K20" s="36"/>
    </row>
    <row r="21" spans="1:11" ht="19.5" customHeight="1">
      <c r="A21" s="122" t="s">
        <v>147</v>
      </c>
      <c r="B21" s="60"/>
      <c r="C21" s="61"/>
      <c r="D21" s="61"/>
      <c r="E21" s="61"/>
      <c r="F21" s="61"/>
      <c r="G21" s="61"/>
      <c r="H21" s="62"/>
      <c r="I21" s="56" t="str">
        <f>IF(B65=TRUE,"なし",IF(C65=TRUE,"胆嚢",""))&amp;IF(B65=TRUE,"",IF(D65=TRUE,"・脾",""))&amp;IF(B65=TRUE,"",IF(E65=TRUE,"・膵臓",""))&amp;IF(B65=TRUE,"",IF(F65=TRUE,"・肝臓",""))&amp;IF(B65=TRUE,"",IF(G65=TRUE,"・"&amp;D22,""))</f>
        <v/>
      </c>
      <c r="J21" s="56"/>
      <c r="K21" s="49"/>
    </row>
    <row r="22" spans="1:11" ht="19.5" customHeight="1">
      <c r="A22" s="123"/>
      <c r="B22" s="63"/>
      <c r="C22" s="104" t="s">
        <v>250</v>
      </c>
      <c r="D22" s="43"/>
      <c r="E22" s="64" t="s">
        <v>337</v>
      </c>
      <c r="F22" s="64"/>
      <c r="G22" s="64"/>
      <c r="H22" s="65"/>
      <c r="I22" s="56"/>
      <c r="J22" s="56"/>
      <c r="K22" s="49"/>
    </row>
    <row r="23" spans="1:11" ht="25.5" customHeight="1">
      <c r="A23" s="124" t="s">
        <v>158</v>
      </c>
      <c r="B23" s="54"/>
      <c r="C23" s="55"/>
      <c r="D23" s="50"/>
      <c r="E23" s="105" t="s">
        <v>251</v>
      </c>
      <c r="F23" s="204"/>
      <c r="G23" s="204"/>
      <c r="H23" s="51" t="s">
        <v>362</v>
      </c>
      <c r="I23" s="56" t="str">
        <f>IF(J23=1,"結腸前",IF(J23=2,"結腸後",IF(J23=3,F23,IF(J23=4,"未選択",""))))</f>
        <v>未選択</v>
      </c>
      <c r="J23" s="56">
        <v>4</v>
      </c>
      <c r="K23" s="49"/>
    </row>
    <row r="24" spans="1:11" ht="39" customHeight="1">
      <c r="A24" s="124" t="s">
        <v>159</v>
      </c>
      <c r="B24" s="57"/>
      <c r="C24" s="66"/>
      <c r="D24" s="67"/>
      <c r="E24" s="67"/>
      <c r="F24" s="67"/>
      <c r="G24" s="50"/>
      <c r="H24" s="51"/>
      <c r="I24" s="56" t="str">
        <f>VLOOKUP(B67,A68:B76,2,FALSE)</f>
        <v>未選択</v>
      </c>
      <c r="J24" s="56"/>
      <c r="K24" s="49"/>
    </row>
    <row r="25" spans="1:11" ht="25.5" customHeight="1">
      <c r="A25" s="124" t="s">
        <v>160</v>
      </c>
      <c r="B25" s="57"/>
      <c r="C25" s="55"/>
      <c r="D25" s="50"/>
      <c r="E25" s="50"/>
      <c r="F25" s="50"/>
      <c r="G25" s="50"/>
      <c r="H25" s="51"/>
      <c r="I25" s="56" t="str">
        <f>IF(J25=1,"温存",IF(J25=2,"非温存",IF(J25=3,"不明",IF(J25=4,"未選択",""))))</f>
        <v>未選択</v>
      </c>
      <c r="J25" s="56">
        <v>4</v>
      </c>
      <c r="K25" s="36"/>
    </row>
    <row r="26" spans="1:11" ht="25.5" customHeight="1">
      <c r="A26" s="124" t="s">
        <v>161</v>
      </c>
      <c r="B26" s="57"/>
      <c r="C26" s="50"/>
      <c r="D26" s="50"/>
      <c r="E26" s="50"/>
      <c r="F26" s="50"/>
      <c r="G26" s="50"/>
      <c r="H26" s="51"/>
      <c r="I26" s="56" t="str">
        <f>IF(J26=1,"温存",IF(J26=2,"非温存",IF(J26=3,"不明",IF(J26=4,"未選択",""))))</f>
        <v>未選択</v>
      </c>
      <c r="J26" s="56">
        <v>4</v>
      </c>
      <c r="K26" s="49"/>
    </row>
    <row r="27" spans="1:11" ht="25.5" customHeight="1">
      <c r="A27" s="124" t="s">
        <v>162</v>
      </c>
      <c r="B27" s="57"/>
      <c r="C27" s="50"/>
      <c r="D27" s="50"/>
      <c r="E27" s="50"/>
      <c r="F27" s="50"/>
      <c r="G27" s="50"/>
      <c r="H27" s="51"/>
      <c r="I27" s="56" t="str">
        <f>IF(J27=1,"温存",IF(J27=2,"非温存",IF(J27=3,"不明",IF(J27=4,"未選択",""))))</f>
        <v>未選択</v>
      </c>
      <c r="J27" s="56">
        <v>4</v>
      </c>
      <c r="K27" s="49"/>
    </row>
    <row r="28" spans="1:11" ht="25.5" customHeight="1">
      <c r="A28" s="124" t="s">
        <v>163</v>
      </c>
      <c r="B28" s="57"/>
      <c r="C28" s="50"/>
      <c r="D28" s="50"/>
      <c r="E28" s="105"/>
      <c r="F28" s="35"/>
      <c r="G28" s="50"/>
      <c r="H28" s="58"/>
      <c r="I28" s="56" t="str">
        <f>IF(J28=1,"端々",IF(J28=2,"端側",IF(J28=3,"側端",IF(J28=4,"側々",IF(J28=5,"未選択","")))))</f>
        <v>未選択</v>
      </c>
      <c r="J28" s="56">
        <v>5</v>
      </c>
      <c r="K28" s="49"/>
    </row>
    <row r="29" spans="1:11" ht="25.5" customHeight="1">
      <c r="A29" s="159" t="s">
        <v>352</v>
      </c>
      <c r="B29" s="57"/>
      <c r="C29" s="50"/>
      <c r="D29" s="50"/>
      <c r="E29" s="105"/>
      <c r="F29" s="160" t="s">
        <v>353</v>
      </c>
      <c r="G29" s="164"/>
      <c r="H29" s="51" t="s">
        <v>354</v>
      </c>
      <c r="I29" s="56" t="str">
        <f>IF(J29=1,"手縫い",IF(J29=2,"Linear自動",IF(J29=3,"circular自動",IF(J29=4,"未選択",""))))</f>
        <v>未選択</v>
      </c>
      <c r="J29" s="56">
        <v>4</v>
      </c>
      <c r="K29" s="49"/>
    </row>
    <row r="30" spans="1:11" ht="25.5" customHeight="1">
      <c r="A30" s="124" t="s">
        <v>164</v>
      </c>
      <c r="B30" s="125"/>
      <c r="C30" s="50"/>
      <c r="D30" s="105" t="s">
        <v>252</v>
      </c>
      <c r="E30" s="204"/>
      <c r="F30" s="204"/>
      <c r="G30" s="50" t="s">
        <v>362</v>
      </c>
      <c r="H30" s="51"/>
      <c r="I30" s="56" t="str">
        <f>IF(J30=1,"なし",IF(J30=2,E30,IF(J30=3,"未選択","")))</f>
        <v>未選択</v>
      </c>
      <c r="J30" s="56">
        <v>3</v>
      </c>
      <c r="K30" s="49"/>
    </row>
    <row r="31" spans="1:11" ht="25.5" customHeight="1">
      <c r="A31" s="124" t="s">
        <v>165</v>
      </c>
      <c r="B31" s="44"/>
      <c r="C31" s="50" t="s">
        <v>139</v>
      </c>
      <c r="D31" s="55"/>
      <c r="E31" s="55"/>
      <c r="F31" s="55"/>
      <c r="G31" s="55"/>
      <c r="H31" s="58"/>
      <c r="I31" s="68">
        <f>IF(J31=1,"なし",B31)</f>
        <v>0</v>
      </c>
      <c r="J31" s="68">
        <v>2</v>
      </c>
      <c r="K31" s="36"/>
    </row>
    <row r="32" spans="1:11" ht="19.5" customHeight="1">
      <c r="A32" s="36"/>
      <c r="B32" s="36"/>
      <c r="C32" s="36"/>
      <c r="D32" s="36"/>
      <c r="E32" s="36"/>
      <c r="F32" s="36"/>
      <c r="G32" s="36"/>
      <c r="H32" s="36"/>
      <c r="I32" s="36"/>
      <c r="J32" s="36"/>
      <c r="K32" s="36"/>
    </row>
    <row r="33" spans="1:8">
      <c r="A33" s="45" t="s">
        <v>141</v>
      </c>
      <c r="B33" s="45">
        <v>8</v>
      </c>
      <c r="C33" s="45"/>
      <c r="D33" s="45"/>
      <c r="E33" s="45"/>
      <c r="F33" s="45"/>
      <c r="G33" s="45"/>
      <c r="H33" s="30"/>
    </row>
    <row r="34" spans="1:8" ht="19.5" customHeight="1">
      <c r="A34" s="155">
        <v>1</v>
      </c>
      <c r="B34" s="46" t="s">
        <v>133</v>
      </c>
      <c r="C34" s="46"/>
      <c r="D34" s="46"/>
      <c r="E34" s="46"/>
      <c r="F34" s="46"/>
      <c r="G34" s="46"/>
      <c r="H34" s="30"/>
    </row>
    <row r="35" spans="1:8" ht="19.5" customHeight="1">
      <c r="A35" s="155">
        <v>2</v>
      </c>
      <c r="B35" s="46" t="s">
        <v>389</v>
      </c>
      <c r="C35" s="46"/>
      <c r="D35" s="46"/>
      <c r="E35" s="46"/>
      <c r="F35" s="46"/>
      <c r="G35" s="46"/>
      <c r="H35" s="30"/>
    </row>
    <row r="36" spans="1:8" ht="19.5" customHeight="1">
      <c r="A36" s="46">
        <v>3</v>
      </c>
      <c r="B36" s="46" t="s">
        <v>130</v>
      </c>
      <c r="C36" s="46"/>
      <c r="D36" s="46"/>
      <c r="E36" s="46"/>
      <c r="F36" s="46"/>
      <c r="G36" s="46"/>
      <c r="H36" s="30"/>
    </row>
    <row r="37" spans="1:8">
      <c r="A37" s="46">
        <v>4</v>
      </c>
      <c r="B37" s="46" t="s">
        <v>131</v>
      </c>
      <c r="C37" s="46"/>
      <c r="D37" s="46"/>
      <c r="E37" s="46"/>
      <c r="F37" s="46"/>
      <c r="G37" s="46"/>
      <c r="H37" s="30"/>
    </row>
    <row r="38" spans="1:8">
      <c r="A38" s="46">
        <v>5</v>
      </c>
      <c r="B38" s="46" t="s">
        <v>390</v>
      </c>
      <c r="C38" s="46"/>
      <c r="D38" s="46"/>
      <c r="E38" s="46"/>
      <c r="F38" s="46"/>
      <c r="G38" s="46"/>
      <c r="H38" s="30"/>
    </row>
    <row r="39" spans="1:8">
      <c r="A39" s="46">
        <v>6</v>
      </c>
      <c r="B39" s="46" t="s">
        <v>175</v>
      </c>
      <c r="C39" s="46"/>
      <c r="D39" s="46"/>
      <c r="E39" s="46"/>
      <c r="F39" s="46"/>
      <c r="G39" s="46"/>
      <c r="H39" s="30"/>
    </row>
    <row r="40" spans="1:8">
      <c r="A40" s="46">
        <v>7</v>
      </c>
      <c r="B40" s="46" t="s">
        <v>504</v>
      </c>
      <c r="C40" s="46"/>
      <c r="D40" s="46"/>
      <c r="E40" s="46"/>
      <c r="F40" s="46"/>
      <c r="G40" s="46"/>
      <c r="H40" s="30"/>
    </row>
    <row r="41" spans="1:8">
      <c r="A41" s="46">
        <v>8</v>
      </c>
      <c r="B41" s="46" t="s">
        <v>239</v>
      </c>
      <c r="C41" s="46"/>
      <c r="D41" s="46"/>
      <c r="E41" s="46"/>
      <c r="F41" s="46"/>
      <c r="G41" s="46"/>
      <c r="H41" s="30"/>
    </row>
    <row r="42" spans="1:8">
      <c r="A42" s="46"/>
      <c r="B42" s="46"/>
      <c r="C42" s="46"/>
      <c r="D42" s="46"/>
      <c r="E42" s="46"/>
      <c r="F42" s="46"/>
      <c r="G42" s="46"/>
      <c r="H42" s="30"/>
    </row>
    <row r="43" spans="1:8">
      <c r="A43" s="45" t="s">
        <v>142</v>
      </c>
      <c r="B43" s="46">
        <v>7</v>
      </c>
      <c r="C43" s="46"/>
      <c r="D43" s="46"/>
      <c r="E43" s="46"/>
      <c r="F43" s="46"/>
      <c r="G43" s="46"/>
      <c r="H43" s="30"/>
    </row>
    <row r="44" spans="1:8">
      <c r="A44" s="46">
        <v>1</v>
      </c>
      <c r="B44" s="46" t="s">
        <v>253</v>
      </c>
      <c r="C44" s="46"/>
      <c r="D44" s="46"/>
      <c r="E44" s="46"/>
      <c r="F44" s="46"/>
      <c r="G44" s="46"/>
      <c r="H44" s="30"/>
    </row>
    <row r="45" spans="1:8">
      <c r="A45" s="46">
        <v>2</v>
      </c>
      <c r="B45" s="46" t="s">
        <v>338</v>
      </c>
      <c r="C45" s="46"/>
      <c r="D45" s="46"/>
      <c r="E45" s="46"/>
      <c r="F45" s="46"/>
      <c r="G45" s="46"/>
      <c r="H45" s="30"/>
    </row>
    <row r="46" spans="1:8">
      <c r="A46" s="46">
        <v>3</v>
      </c>
      <c r="B46" s="46" t="s">
        <v>143</v>
      </c>
      <c r="C46" s="46"/>
      <c r="D46" s="46"/>
      <c r="E46" s="46"/>
      <c r="F46" s="46"/>
      <c r="G46" s="46"/>
      <c r="H46" s="30"/>
    </row>
    <row r="47" spans="1:8">
      <c r="A47" s="46">
        <v>4</v>
      </c>
      <c r="B47" s="46" t="s">
        <v>144</v>
      </c>
      <c r="C47" s="46"/>
      <c r="D47" s="46"/>
      <c r="E47" s="46"/>
      <c r="F47" s="46"/>
      <c r="G47" s="46"/>
      <c r="H47" s="30"/>
    </row>
    <row r="48" spans="1:8">
      <c r="A48" s="46">
        <v>5</v>
      </c>
      <c r="B48" s="46" t="s">
        <v>145</v>
      </c>
      <c r="C48" s="46"/>
      <c r="D48" s="46"/>
      <c r="E48" s="46"/>
      <c r="F48" s="46"/>
      <c r="G48" s="46"/>
      <c r="H48" s="30"/>
    </row>
    <row r="49" spans="1:8">
      <c r="A49" s="46">
        <v>6</v>
      </c>
      <c r="B49" s="46" t="s">
        <v>176</v>
      </c>
      <c r="C49" s="46"/>
      <c r="D49" s="46"/>
      <c r="E49" s="46"/>
      <c r="F49" s="46"/>
      <c r="G49" s="46"/>
      <c r="H49" s="30"/>
    </row>
    <row r="50" spans="1:8">
      <c r="A50" s="46">
        <v>7</v>
      </c>
      <c r="B50" s="46" t="s">
        <v>239</v>
      </c>
      <c r="C50" s="46"/>
      <c r="D50" s="46"/>
      <c r="E50" s="46"/>
      <c r="F50" s="46"/>
      <c r="G50" s="46"/>
      <c r="H50" s="30"/>
    </row>
    <row r="51" spans="1:8">
      <c r="A51" s="46"/>
      <c r="B51" s="46"/>
      <c r="C51" s="46"/>
      <c r="D51" s="46"/>
      <c r="E51" s="46"/>
      <c r="F51" s="46"/>
      <c r="G51" s="46"/>
      <c r="H51" s="30"/>
    </row>
    <row r="52" spans="1:8">
      <c r="A52" s="45" t="s">
        <v>346</v>
      </c>
      <c r="B52" s="46">
        <v>4</v>
      </c>
      <c r="C52" s="46"/>
      <c r="D52" s="46"/>
      <c r="E52" s="46"/>
      <c r="F52" s="46"/>
      <c r="G52" s="46"/>
      <c r="H52" s="30"/>
    </row>
    <row r="53" spans="1:8">
      <c r="A53" s="46">
        <v>1</v>
      </c>
      <c r="B53" s="46" t="s">
        <v>347</v>
      </c>
      <c r="C53" s="46"/>
      <c r="D53" s="46"/>
      <c r="E53" s="46"/>
      <c r="F53" s="46"/>
      <c r="G53" s="46"/>
      <c r="H53" s="30"/>
    </row>
    <row r="54" spans="1:8">
      <c r="A54" s="46">
        <v>2</v>
      </c>
      <c r="B54" s="46" t="s">
        <v>348</v>
      </c>
      <c r="C54" s="46"/>
      <c r="D54" s="46"/>
      <c r="E54" s="46"/>
      <c r="F54" s="46"/>
      <c r="G54" s="46"/>
      <c r="H54" s="30"/>
    </row>
    <row r="55" spans="1:8">
      <c r="A55" s="46">
        <v>3</v>
      </c>
      <c r="B55" s="46" t="s">
        <v>349</v>
      </c>
      <c r="C55" s="46"/>
      <c r="D55" s="46"/>
      <c r="E55" s="46"/>
      <c r="F55" s="46"/>
      <c r="G55" s="46"/>
      <c r="H55" s="30"/>
    </row>
    <row r="56" spans="1:8">
      <c r="A56" s="46">
        <v>4</v>
      </c>
      <c r="B56" s="46" t="s">
        <v>239</v>
      </c>
      <c r="C56" s="46"/>
      <c r="D56" s="46"/>
      <c r="E56" s="46"/>
      <c r="F56" s="46"/>
      <c r="G56" s="46"/>
      <c r="H56" s="30"/>
    </row>
    <row r="57" spans="1:8">
      <c r="A57" s="45" t="s">
        <v>146</v>
      </c>
      <c r="B57" s="45">
        <v>6</v>
      </c>
      <c r="C57" s="46"/>
      <c r="D57" s="46"/>
      <c r="E57" s="46"/>
      <c r="F57" s="46"/>
      <c r="G57" s="46"/>
      <c r="H57" s="30"/>
    </row>
    <row r="58" spans="1:8">
      <c r="A58" s="46">
        <v>1</v>
      </c>
      <c r="B58" s="46" t="s">
        <v>254</v>
      </c>
      <c r="C58" s="46"/>
      <c r="D58" s="46"/>
      <c r="E58" s="46"/>
      <c r="F58" s="46"/>
      <c r="G58" s="46"/>
      <c r="H58" s="30"/>
    </row>
    <row r="59" spans="1:8">
      <c r="A59" s="46">
        <v>2</v>
      </c>
      <c r="B59" s="46" t="s">
        <v>255</v>
      </c>
      <c r="C59" s="46"/>
      <c r="D59" s="46"/>
      <c r="E59" s="46"/>
      <c r="F59" s="46"/>
      <c r="G59" s="46"/>
      <c r="H59" s="30"/>
    </row>
    <row r="60" spans="1:8">
      <c r="A60" s="46">
        <v>3</v>
      </c>
      <c r="B60" s="46" t="s">
        <v>256</v>
      </c>
      <c r="C60" s="46"/>
      <c r="D60" s="46"/>
      <c r="E60" s="46"/>
      <c r="F60" s="46"/>
      <c r="G60" s="46"/>
      <c r="H60" s="30"/>
    </row>
    <row r="61" spans="1:8">
      <c r="A61" s="46">
        <v>4</v>
      </c>
      <c r="B61" s="46" t="s">
        <v>257</v>
      </c>
      <c r="C61" s="46"/>
      <c r="D61" s="46"/>
      <c r="E61" s="46"/>
      <c r="F61" s="46"/>
      <c r="G61" s="46"/>
      <c r="H61" s="30"/>
    </row>
    <row r="62" spans="1:8">
      <c r="A62" s="46">
        <v>5</v>
      </c>
      <c r="B62" s="46" t="s">
        <v>258</v>
      </c>
      <c r="C62" s="46"/>
      <c r="D62" s="46"/>
      <c r="E62" s="46"/>
      <c r="F62" s="46"/>
      <c r="G62" s="46"/>
      <c r="H62" s="30"/>
    </row>
    <row r="63" spans="1:8">
      <c r="A63" s="46">
        <v>6</v>
      </c>
      <c r="B63" s="46" t="s">
        <v>239</v>
      </c>
      <c r="C63" s="46"/>
      <c r="D63" s="46"/>
      <c r="E63" s="46"/>
      <c r="F63" s="46"/>
      <c r="G63" s="46"/>
      <c r="H63" s="30"/>
    </row>
    <row r="64" spans="1:8">
      <c r="A64" s="46"/>
      <c r="B64" s="46"/>
      <c r="C64" s="46"/>
      <c r="D64" s="46"/>
      <c r="E64" s="46"/>
      <c r="F64" s="46"/>
      <c r="G64" s="46"/>
      <c r="H64" s="30"/>
    </row>
    <row r="65" spans="1:8">
      <c r="A65" s="45" t="s">
        <v>147</v>
      </c>
      <c r="B65" s="46" t="b">
        <v>0</v>
      </c>
      <c r="C65" s="46" t="b">
        <v>0</v>
      </c>
      <c r="D65" s="46" t="b">
        <v>0</v>
      </c>
      <c r="E65" s="46" t="b">
        <v>0</v>
      </c>
      <c r="F65" s="46" t="b">
        <v>0</v>
      </c>
      <c r="G65" s="46" t="b">
        <v>0</v>
      </c>
      <c r="H65" s="30"/>
    </row>
    <row r="66" spans="1:8">
      <c r="A66" s="45"/>
      <c r="B66" s="46"/>
      <c r="C66" s="46"/>
      <c r="D66" s="46"/>
      <c r="E66" s="46"/>
      <c r="F66" s="46"/>
      <c r="G66" s="46"/>
      <c r="H66" s="30"/>
    </row>
    <row r="67" spans="1:8">
      <c r="A67" s="45" t="s">
        <v>117</v>
      </c>
      <c r="B67" s="46">
        <v>9</v>
      </c>
      <c r="C67" s="46"/>
      <c r="D67" s="46"/>
      <c r="E67" s="46"/>
      <c r="F67" s="46"/>
      <c r="G67" s="46"/>
      <c r="H67" s="30"/>
    </row>
    <row r="68" spans="1:8">
      <c r="A68" s="46">
        <v>1</v>
      </c>
      <c r="B68" s="47" t="s">
        <v>360</v>
      </c>
      <c r="C68" s="46"/>
      <c r="D68" s="46"/>
      <c r="E68" s="46"/>
      <c r="F68" s="46"/>
      <c r="G68" s="46"/>
      <c r="H68" s="30"/>
    </row>
    <row r="69" spans="1:8">
      <c r="A69" s="46">
        <v>2</v>
      </c>
      <c r="B69" s="47" t="s">
        <v>355</v>
      </c>
      <c r="C69" s="46"/>
      <c r="D69" s="46"/>
      <c r="E69" s="46"/>
      <c r="F69" s="46"/>
      <c r="G69" s="46"/>
      <c r="H69" s="30"/>
    </row>
    <row r="70" spans="1:8">
      <c r="A70" s="46">
        <v>3</v>
      </c>
      <c r="B70" s="47" t="s">
        <v>356</v>
      </c>
      <c r="C70" s="46"/>
      <c r="D70" s="46"/>
      <c r="E70" s="46"/>
      <c r="F70" s="46"/>
      <c r="G70" s="46"/>
      <c r="H70" s="30"/>
    </row>
    <row r="71" spans="1:8">
      <c r="A71" s="46">
        <v>4</v>
      </c>
      <c r="B71" s="47" t="s">
        <v>339</v>
      </c>
      <c r="C71" s="46"/>
      <c r="D71" s="46"/>
      <c r="E71" s="46"/>
      <c r="F71" s="46"/>
      <c r="G71" s="46"/>
      <c r="H71" s="30"/>
    </row>
    <row r="72" spans="1:8">
      <c r="A72" s="46">
        <v>5</v>
      </c>
      <c r="B72" s="48" t="s">
        <v>357</v>
      </c>
      <c r="C72" s="46"/>
      <c r="D72" s="46"/>
      <c r="E72" s="46"/>
      <c r="F72" s="46"/>
      <c r="G72" s="46"/>
      <c r="H72" s="30"/>
    </row>
    <row r="73" spans="1:8">
      <c r="A73" s="30">
        <v>6</v>
      </c>
      <c r="B73" s="48" t="s">
        <v>358</v>
      </c>
      <c r="C73" s="30"/>
      <c r="D73" s="30"/>
      <c r="E73" s="30"/>
      <c r="F73" s="30"/>
      <c r="G73" s="30"/>
      <c r="H73" s="30"/>
    </row>
    <row r="74" spans="1:8">
      <c r="A74" s="46">
        <v>7</v>
      </c>
      <c r="B74" s="45" t="s">
        <v>359</v>
      </c>
    </row>
    <row r="75" spans="1:8">
      <c r="A75" s="46">
        <v>8</v>
      </c>
      <c r="B75" s="29" t="s">
        <v>238</v>
      </c>
    </row>
    <row r="76" spans="1:8">
      <c r="A76" s="46">
        <v>9</v>
      </c>
      <c r="B76" s="46" t="s">
        <v>239</v>
      </c>
    </row>
    <row r="77" spans="1:8">
      <c r="A77" s="2"/>
    </row>
    <row r="78" spans="1:8">
      <c r="A78" s="2"/>
    </row>
    <row r="79" spans="1:8">
      <c r="A79" s="2"/>
    </row>
    <row r="80" spans="1:8">
      <c r="A80" s="2"/>
    </row>
    <row r="81" spans="1:1">
      <c r="A81" s="2"/>
    </row>
  </sheetData>
  <sheetProtection sheet="1" objects="1" scenarios="1"/>
  <mergeCells count="4">
    <mergeCell ref="F10:H10"/>
    <mergeCell ref="F16:G16"/>
    <mergeCell ref="F23:G23"/>
    <mergeCell ref="E30:F30"/>
  </mergeCells>
  <phoneticPr fontId="2"/>
  <dataValidations count="1">
    <dataValidation type="list" allowBlank="1" showInputMessage="1" showErrorMessage="1" sqref="B5">
      <formula1>"男,女"</formula1>
    </dataValidation>
  </dataValidations>
  <pageMargins left="0.75" right="0.75" top="1" bottom="1" header="0.51200000000000001" footer="0.51200000000000001"/>
  <pageSetup paperSize="9" orientation="portrait" r:id="rId1"/>
  <headerFooter alignWithMargins="0">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nchor moveWithCells="1">
                  <from>
                    <xdr:col>1</xdr:col>
                    <xdr:colOff>180975</xdr:colOff>
                    <xdr:row>15</xdr:row>
                    <xdr:rowOff>57150</xdr:rowOff>
                  </from>
                  <to>
                    <xdr:col>2</xdr:col>
                    <xdr:colOff>57150</xdr:colOff>
                    <xdr:row>15</xdr:row>
                    <xdr:rowOff>266700</xdr:rowOff>
                  </to>
                </anchor>
              </controlPr>
            </control>
          </mc:Choice>
        </mc:AlternateContent>
        <mc:AlternateContent xmlns:mc="http://schemas.openxmlformats.org/markup-compatibility/2006">
          <mc:Choice Requires="x14">
            <control shapeId="22530" r:id="rId6" name="Option Button 2">
              <controlPr defaultSize="0" autoFill="0" autoLine="0" autoPict="0">
                <anchor moveWithCells="1">
                  <from>
                    <xdr:col>2</xdr:col>
                    <xdr:colOff>190500</xdr:colOff>
                    <xdr:row>15</xdr:row>
                    <xdr:rowOff>57150</xdr:rowOff>
                  </from>
                  <to>
                    <xdr:col>3</xdr:col>
                    <xdr:colOff>495300</xdr:colOff>
                    <xdr:row>15</xdr:row>
                    <xdr:rowOff>266700</xdr:rowOff>
                  </to>
                </anchor>
              </controlPr>
            </control>
          </mc:Choice>
        </mc:AlternateContent>
        <mc:AlternateContent xmlns:mc="http://schemas.openxmlformats.org/markup-compatibility/2006">
          <mc:Choice Requires="x14">
            <control shapeId="22531" r:id="rId7" name="Group Box 3">
              <controlPr defaultSize="0" print="0" autoFill="0" autoPict="0">
                <anchor moveWithCells="1">
                  <from>
                    <xdr:col>0</xdr:col>
                    <xdr:colOff>0</xdr:colOff>
                    <xdr:row>15</xdr:row>
                    <xdr:rowOff>9525</xdr:rowOff>
                  </from>
                  <to>
                    <xdr:col>7</xdr:col>
                    <xdr:colOff>381000</xdr:colOff>
                    <xdr:row>15</xdr:row>
                    <xdr:rowOff>304800</xdr:rowOff>
                  </to>
                </anchor>
              </controlPr>
            </control>
          </mc:Choice>
        </mc:AlternateContent>
        <mc:AlternateContent xmlns:mc="http://schemas.openxmlformats.org/markup-compatibility/2006">
          <mc:Choice Requires="x14">
            <control shapeId="22532" r:id="rId8" name="Option Button 4">
              <controlPr defaultSize="0" autoFill="0" autoLine="0" autoPict="0">
                <anchor moveWithCells="1">
                  <from>
                    <xdr:col>1</xdr:col>
                    <xdr:colOff>180975</xdr:colOff>
                    <xdr:row>19</xdr:row>
                    <xdr:rowOff>57150</xdr:rowOff>
                  </from>
                  <to>
                    <xdr:col>2</xdr:col>
                    <xdr:colOff>38100</xdr:colOff>
                    <xdr:row>19</xdr:row>
                    <xdr:rowOff>266700</xdr:rowOff>
                  </to>
                </anchor>
              </controlPr>
            </control>
          </mc:Choice>
        </mc:AlternateContent>
        <mc:AlternateContent xmlns:mc="http://schemas.openxmlformats.org/markup-compatibility/2006">
          <mc:Choice Requires="x14">
            <control shapeId="22533" r:id="rId9" name="Option Button 5">
              <controlPr defaultSize="0" autoFill="0" autoLine="0" autoPict="0">
                <anchor moveWithCells="1">
                  <from>
                    <xdr:col>2</xdr:col>
                    <xdr:colOff>133350</xdr:colOff>
                    <xdr:row>19</xdr:row>
                    <xdr:rowOff>57150</xdr:rowOff>
                  </from>
                  <to>
                    <xdr:col>3</xdr:col>
                    <xdr:colOff>476250</xdr:colOff>
                    <xdr:row>19</xdr:row>
                    <xdr:rowOff>266700</xdr:rowOff>
                  </to>
                </anchor>
              </controlPr>
            </control>
          </mc:Choice>
        </mc:AlternateContent>
        <mc:AlternateContent xmlns:mc="http://schemas.openxmlformats.org/markup-compatibility/2006">
          <mc:Choice Requires="x14">
            <control shapeId="22534" r:id="rId10" name="Group Box 6">
              <controlPr defaultSize="0" print="0" autoFill="0" autoPict="0">
                <anchor moveWithCells="1">
                  <from>
                    <xdr:col>0</xdr:col>
                    <xdr:colOff>0</xdr:colOff>
                    <xdr:row>19</xdr:row>
                    <xdr:rowOff>9525</xdr:rowOff>
                  </from>
                  <to>
                    <xdr:col>7</xdr:col>
                    <xdr:colOff>381000</xdr:colOff>
                    <xdr:row>19</xdr:row>
                    <xdr:rowOff>304800</xdr:rowOff>
                  </to>
                </anchor>
              </controlPr>
            </control>
          </mc:Choice>
        </mc:AlternateContent>
        <mc:AlternateContent xmlns:mc="http://schemas.openxmlformats.org/markup-compatibility/2006">
          <mc:Choice Requires="x14">
            <control shapeId="22535" r:id="rId11" name="Option Button 7">
              <controlPr defaultSize="0" autoFill="0" autoLine="0" autoPict="0">
                <anchor moveWithCells="1">
                  <from>
                    <xdr:col>3</xdr:col>
                    <xdr:colOff>552450</xdr:colOff>
                    <xdr:row>19</xdr:row>
                    <xdr:rowOff>57150</xdr:rowOff>
                  </from>
                  <to>
                    <xdr:col>4</xdr:col>
                    <xdr:colOff>333375</xdr:colOff>
                    <xdr:row>19</xdr:row>
                    <xdr:rowOff>266700</xdr:rowOff>
                  </to>
                </anchor>
              </controlPr>
            </control>
          </mc:Choice>
        </mc:AlternateContent>
        <mc:AlternateContent xmlns:mc="http://schemas.openxmlformats.org/markup-compatibility/2006">
          <mc:Choice Requires="x14">
            <control shapeId="22536" r:id="rId12" name="Option Button 8">
              <controlPr defaultSize="0" autoFill="0" autoLine="0" autoPict="0">
                <anchor moveWithCells="1">
                  <from>
                    <xdr:col>4</xdr:col>
                    <xdr:colOff>409575</xdr:colOff>
                    <xdr:row>19</xdr:row>
                    <xdr:rowOff>57150</xdr:rowOff>
                  </from>
                  <to>
                    <xdr:col>5</xdr:col>
                    <xdr:colOff>523875</xdr:colOff>
                    <xdr:row>19</xdr:row>
                    <xdr:rowOff>266700</xdr:rowOff>
                  </to>
                </anchor>
              </controlPr>
            </control>
          </mc:Choice>
        </mc:AlternateContent>
        <mc:AlternateContent xmlns:mc="http://schemas.openxmlformats.org/markup-compatibility/2006">
          <mc:Choice Requires="x14">
            <control shapeId="22537" r:id="rId13" name="Option Button 9">
              <controlPr defaultSize="0" autoFill="0" autoLine="0" autoPict="0">
                <anchor moveWithCells="1">
                  <from>
                    <xdr:col>1</xdr:col>
                    <xdr:colOff>180975</xdr:colOff>
                    <xdr:row>24</xdr:row>
                    <xdr:rowOff>57150</xdr:rowOff>
                  </from>
                  <to>
                    <xdr:col>2</xdr:col>
                    <xdr:colOff>38100</xdr:colOff>
                    <xdr:row>24</xdr:row>
                    <xdr:rowOff>266700</xdr:rowOff>
                  </to>
                </anchor>
              </controlPr>
            </control>
          </mc:Choice>
        </mc:AlternateContent>
        <mc:AlternateContent xmlns:mc="http://schemas.openxmlformats.org/markup-compatibility/2006">
          <mc:Choice Requires="x14">
            <control shapeId="22538" r:id="rId14" name="Option Button 10">
              <controlPr defaultSize="0" autoFill="0" autoLine="0" autoPict="0">
                <anchor moveWithCells="1">
                  <from>
                    <xdr:col>2</xdr:col>
                    <xdr:colOff>190500</xdr:colOff>
                    <xdr:row>24</xdr:row>
                    <xdr:rowOff>57150</xdr:rowOff>
                  </from>
                  <to>
                    <xdr:col>3</xdr:col>
                    <xdr:colOff>523875</xdr:colOff>
                    <xdr:row>24</xdr:row>
                    <xdr:rowOff>266700</xdr:rowOff>
                  </to>
                </anchor>
              </controlPr>
            </control>
          </mc:Choice>
        </mc:AlternateContent>
        <mc:AlternateContent xmlns:mc="http://schemas.openxmlformats.org/markup-compatibility/2006">
          <mc:Choice Requires="x14">
            <control shapeId="22539" r:id="rId15" name="Group Box 11">
              <controlPr defaultSize="0" print="0" autoFill="0" autoPict="0">
                <anchor moveWithCells="1">
                  <from>
                    <xdr:col>0</xdr:col>
                    <xdr:colOff>0</xdr:colOff>
                    <xdr:row>24</xdr:row>
                    <xdr:rowOff>9525</xdr:rowOff>
                  </from>
                  <to>
                    <xdr:col>7</xdr:col>
                    <xdr:colOff>381000</xdr:colOff>
                    <xdr:row>24</xdr:row>
                    <xdr:rowOff>304800</xdr:rowOff>
                  </to>
                </anchor>
              </controlPr>
            </control>
          </mc:Choice>
        </mc:AlternateContent>
        <mc:AlternateContent xmlns:mc="http://schemas.openxmlformats.org/markup-compatibility/2006">
          <mc:Choice Requires="x14">
            <control shapeId="22540" r:id="rId16" name="Option Button 12">
              <controlPr defaultSize="0" autoFill="0" autoLine="0" autoPict="0">
                <anchor moveWithCells="1">
                  <from>
                    <xdr:col>1</xdr:col>
                    <xdr:colOff>180975</xdr:colOff>
                    <xdr:row>25</xdr:row>
                    <xdr:rowOff>57150</xdr:rowOff>
                  </from>
                  <to>
                    <xdr:col>2</xdr:col>
                    <xdr:colOff>38100</xdr:colOff>
                    <xdr:row>25</xdr:row>
                    <xdr:rowOff>266700</xdr:rowOff>
                  </to>
                </anchor>
              </controlPr>
            </control>
          </mc:Choice>
        </mc:AlternateContent>
        <mc:AlternateContent xmlns:mc="http://schemas.openxmlformats.org/markup-compatibility/2006">
          <mc:Choice Requires="x14">
            <control shapeId="22541" r:id="rId17" name="Option Button 13">
              <controlPr defaultSize="0" autoFill="0" autoLine="0" autoPict="0">
                <anchor moveWithCells="1">
                  <from>
                    <xdr:col>2</xdr:col>
                    <xdr:colOff>190500</xdr:colOff>
                    <xdr:row>25</xdr:row>
                    <xdr:rowOff>57150</xdr:rowOff>
                  </from>
                  <to>
                    <xdr:col>3</xdr:col>
                    <xdr:colOff>523875</xdr:colOff>
                    <xdr:row>25</xdr:row>
                    <xdr:rowOff>266700</xdr:rowOff>
                  </to>
                </anchor>
              </controlPr>
            </control>
          </mc:Choice>
        </mc:AlternateContent>
        <mc:AlternateContent xmlns:mc="http://schemas.openxmlformats.org/markup-compatibility/2006">
          <mc:Choice Requires="x14">
            <control shapeId="22542" r:id="rId18" name="Group Box 14">
              <controlPr defaultSize="0" print="0" autoFill="0" autoPict="0">
                <anchor moveWithCells="1">
                  <from>
                    <xdr:col>0</xdr:col>
                    <xdr:colOff>0</xdr:colOff>
                    <xdr:row>25</xdr:row>
                    <xdr:rowOff>9525</xdr:rowOff>
                  </from>
                  <to>
                    <xdr:col>7</xdr:col>
                    <xdr:colOff>381000</xdr:colOff>
                    <xdr:row>25</xdr:row>
                    <xdr:rowOff>304800</xdr:rowOff>
                  </to>
                </anchor>
              </controlPr>
            </control>
          </mc:Choice>
        </mc:AlternateContent>
        <mc:AlternateContent xmlns:mc="http://schemas.openxmlformats.org/markup-compatibility/2006">
          <mc:Choice Requires="x14">
            <control shapeId="22543" r:id="rId19" name="Option Button 15">
              <controlPr defaultSize="0" autoFill="0" autoLine="0" autoPict="0">
                <anchor moveWithCells="1">
                  <from>
                    <xdr:col>1</xdr:col>
                    <xdr:colOff>180975</xdr:colOff>
                    <xdr:row>26</xdr:row>
                    <xdr:rowOff>57150</xdr:rowOff>
                  </from>
                  <to>
                    <xdr:col>2</xdr:col>
                    <xdr:colOff>38100</xdr:colOff>
                    <xdr:row>26</xdr:row>
                    <xdr:rowOff>266700</xdr:rowOff>
                  </to>
                </anchor>
              </controlPr>
            </control>
          </mc:Choice>
        </mc:AlternateContent>
        <mc:AlternateContent xmlns:mc="http://schemas.openxmlformats.org/markup-compatibility/2006">
          <mc:Choice Requires="x14">
            <control shapeId="22544" r:id="rId20" name="Option Button 16">
              <controlPr defaultSize="0" autoFill="0" autoLine="0" autoPict="0">
                <anchor moveWithCells="1">
                  <from>
                    <xdr:col>2</xdr:col>
                    <xdr:colOff>190500</xdr:colOff>
                    <xdr:row>26</xdr:row>
                    <xdr:rowOff>57150</xdr:rowOff>
                  </from>
                  <to>
                    <xdr:col>3</xdr:col>
                    <xdr:colOff>523875</xdr:colOff>
                    <xdr:row>26</xdr:row>
                    <xdr:rowOff>266700</xdr:rowOff>
                  </to>
                </anchor>
              </controlPr>
            </control>
          </mc:Choice>
        </mc:AlternateContent>
        <mc:AlternateContent xmlns:mc="http://schemas.openxmlformats.org/markup-compatibility/2006">
          <mc:Choice Requires="x14">
            <control shapeId="22545" r:id="rId21" name="Group Box 17">
              <controlPr defaultSize="0" print="0" autoFill="0" autoPict="0">
                <anchor moveWithCells="1">
                  <from>
                    <xdr:col>0</xdr:col>
                    <xdr:colOff>0</xdr:colOff>
                    <xdr:row>26</xdr:row>
                    <xdr:rowOff>9525</xdr:rowOff>
                  </from>
                  <to>
                    <xdr:col>7</xdr:col>
                    <xdr:colOff>381000</xdr:colOff>
                    <xdr:row>26</xdr:row>
                    <xdr:rowOff>304800</xdr:rowOff>
                  </to>
                </anchor>
              </controlPr>
            </control>
          </mc:Choice>
        </mc:AlternateContent>
        <mc:AlternateContent xmlns:mc="http://schemas.openxmlformats.org/markup-compatibility/2006">
          <mc:Choice Requires="x14">
            <control shapeId="22546" r:id="rId22" name="Option Button 18">
              <controlPr defaultSize="0" autoFill="0" autoLine="0" autoPict="0">
                <anchor moveWithCells="1">
                  <from>
                    <xdr:col>5</xdr:col>
                    <xdr:colOff>600075</xdr:colOff>
                    <xdr:row>19</xdr:row>
                    <xdr:rowOff>57150</xdr:rowOff>
                  </from>
                  <to>
                    <xdr:col>7</xdr:col>
                    <xdr:colOff>28575</xdr:colOff>
                    <xdr:row>19</xdr:row>
                    <xdr:rowOff>266700</xdr:rowOff>
                  </to>
                </anchor>
              </controlPr>
            </control>
          </mc:Choice>
        </mc:AlternateContent>
        <mc:AlternateContent xmlns:mc="http://schemas.openxmlformats.org/markup-compatibility/2006">
          <mc:Choice Requires="x14">
            <control shapeId="22547" r:id="rId23" name="Group Box 19">
              <controlPr defaultSize="0" print="0" autoFill="0" autoPict="0">
                <anchor moveWithCells="1">
                  <from>
                    <xdr:col>0</xdr:col>
                    <xdr:colOff>0</xdr:colOff>
                    <xdr:row>20</xdr:row>
                    <xdr:rowOff>9525</xdr:rowOff>
                  </from>
                  <to>
                    <xdr:col>7</xdr:col>
                    <xdr:colOff>381000</xdr:colOff>
                    <xdr:row>21</xdr:row>
                    <xdr:rowOff>228600</xdr:rowOff>
                  </to>
                </anchor>
              </controlPr>
            </control>
          </mc:Choice>
        </mc:AlternateContent>
        <mc:AlternateContent xmlns:mc="http://schemas.openxmlformats.org/markup-compatibility/2006">
          <mc:Choice Requires="x14">
            <control shapeId="22548" r:id="rId24" name="Option Button 20">
              <controlPr defaultSize="0" autoFill="0" autoLine="0" autoPict="0">
                <anchor moveWithCells="1">
                  <from>
                    <xdr:col>1</xdr:col>
                    <xdr:colOff>180975</xdr:colOff>
                    <xdr:row>13</xdr:row>
                    <xdr:rowOff>38100</xdr:rowOff>
                  </from>
                  <to>
                    <xdr:col>2</xdr:col>
                    <xdr:colOff>57150</xdr:colOff>
                    <xdr:row>14</xdr:row>
                    <xdr:rowOff>0</xdr:rowOff>
                  </to>
                </anchor>
              </controlPr>
            </control>
          </mc:Choice>
        </mc:AlternateContent>
        <mc:AlternateContent xmlns:mc="http://schemas.openxmlformats.org/markup-compatibility/2006">
          <mc:Choice Requires="x14">
            <control shapeId="22549" r:id="rId25" name="Option Button 21">
              <controlPr defaultSize="0" autoFill="0" autoLine="0" autoPict="0">
                <anchor moveWithCells="1">
                  <from>
                    <xdr:col>2</xdr:col>
                    <xdr:colOff>190500</xdr:colOff>
                    <xdr:row>13</xdr:row>
                    <xdr:rowOff>38100</xdr:rowOff>
                  </from>
                  <to>
                    <xdr:col>3</xdr:col>
                    <xdr:colOff>723900</xdr:colOff>
                    <xdr:row>14</xdr:row>
                    <xdr:rowOff>0</xdr:rowOff>
                  </to>
                </anchor>
              </controlPr>
            </control>
          </mc:Choice>
        </mc:AlternateContent>
        <mc:AlternateContent xmlns:mc="http://schemas.openxmlformats.org/markup-compatibility/2006">
          <mc:Choice Requires="x14">
            <control shapeId="22550" r:id="rId26" name="Group Box 22">
              <controlPr defaultSize="0" print="0" autoFill="0" autoPict="0">
                <anchor moveWithCells="1">
                  <from>
                    <xdr:col>0</xdr:col>
                    <xdr:colOff>0</xdr:colOff>
                    <xdr:row>13</xdr:row>
                    <xdr:rowOff>19050</xdr:rowOff>
                  </from>
                  <to>
                    <xdr:col>7</xdr:col>
                    <xdr:colOff>381000</xdr:colOff>
                    <xdr:row>14</xdr:row>
                    <xdr:rowOff>228600</xdr:rowOff>
                  </to>
                </anchor>
              </controlPr>
            </control>
          </mc:Choice>
        </mc:AlternateContent>
        <mc:AlternateContent xmlns:mc="http://schemas.openxmlformats.org/markup-compatibility/2006">
          <mc:Choice Requires="x14">
            <control shapeId="22551" r:id="rId27" name="Option Button 23">
              <controlPr defaultSize="0" autoFill="0" autoLine="0" autoPict="0">
                <anchor moveWithCells="1">
                  <from>
                    <xdr:col>3</xdr:col>
                    <xdr:colOff>819150</xdr:colOff>
                    <xdr:row>13</xdr:row>
                    <xdr:rowOff>38100</xdr:rowOff>
                  </from>
                  <to>
                    <xdr:col>5</xdr:col>
                    <xdr:colOff>371475</xdr:colOff>
                    <xdr:row>14</xdr:row>
                    <xdr:rowOff>0</xdr:rowOff>
                  </to>
                </anchor>
              </controlPr>
            </control>
          </mc:Choice>
        </mc:AlternateContent>
        <mc:AlternateContent xmlns:mc="http://schemas.openxmlformats.org/markup-compatibility/2006">
          <mc:Choice Requires="x14">
            <control shapeId="22552" r:id="rId28" name="Option Button 24">
              <controlPr defaultSize="0" autoFill="0" autoLine="0" autoPict="0">
                <anchor moveWithCells="1">
                  <from>
                    <xdr:col>5</xdr:col>
                    <xdr:colOff>466725</xdr:colOff>
                    <xdr:row>13</xdr:row>
                    <xdr:rowOff>38100</xdr:rowOff>
                  </from>
                  <to>
                    <xdr:col>7</xdr:col>
                    <xdr:colOff>209550</xdr:colOff>
                    <xdr:row>14</xdr:row>
                    <xdr:rowOff>0</xdr:rowOff>
                  </to>
                </anchor>
              </controlPr>
            </control>
          </mc:Choice>
        </mc:AlternateContent>
        <mc:AlternateContent xmlns:mc="http://schemas.openxmlformats.org/markup-compatibility/2006">
          <mc:Choice Requires="x14">
            <control shapeId="22553" r:id="rId29" name="Option Button 25">
              <controlPr defaultSize="0" autoFill="0" autoLine="0" autoPict="0">
                <anchor moveWithCells="1">
                  <from>
                    <xdr:col>1</xdr:col>
                    <xdr:colOff>180975</xdr:colOff>
                    <xdr:row>13</xdr:row>
                    <xdr:rowOff>238125</xdr:rowOff>
                  </from>
                  <to>
                    <xdr:col>3</xdr:col>
                    <xdr:colOff>361950</xdr:colOff>
                    <xdr:row>14</xdr:row>
                    <xdr:rowOff>200025</xdr:rowOff>
                  </to>
                </anchor>
              </controlPr>
            </control>
          </mc:Choice>
        </mc:AlternateContent>
        <mc:AlternateContent xmlns:mc="http://schemas.openxmlformats.org/markup-compatibility/2006">
          <mc:Choice Requires="x14">
            <control shapeId="22554" r:id="rId30" name="Option Button 26">
              <controlPr defaultSize="0" autoFill="0" autoLine="0" autoPict="0">
                <anchor moveWithCells="1">
                  <from>
                    <xdr:col>3</xdr:col>
                    <xdr:colOff>466725</xdr:colOff>
                    <xdr:row>13</xdr:row>
                    <xdr:rowOff>238125</xdr:rowOff>
                  </from>
                  <to>
                    <xdr:col>4</xdr:col>
                    <xdr:colOff>476250</xdr:colOff>
                    <xdr:row>14</xdr:row>
                    <xdr:rowOff>200025</xdr:rowOff>
                  </to>
                </anchor>
              </controlPr>
            </control>
          </mc:Choice>
        </mc:AlternateContent>
        <mc:AlternateContent xmlns:mc="http://schemas.openxmlformats.org/markup-compatibility/2006">
          <mc:Choice Requires="x14">
            <control shapeId="22555" r:id="rId31" name="Option Button 27">
              <controlPr defaultSize="0" autoFill="0" autoLine="0" autoPict="0">
                <anchor moveWithCells="1">
                  <from>
                    <xdr:col>1</xdr:col>
                    <xdr:colOff>180975</xdr:colOff>
                    <xdr:row>16</xdr:row>
                    <xdr:rowOff>28575</xdr:rowOff>
                  </from>
                  <to>
                    <xdr:col>2</xdr:col>
                    <xdr:colOff>257175</xdr:colOff>
                    <xdr:row>16</xdr:row>
                    <xdr:rowOff>238125</xdr:rowOff>
                  </to>
                </anchor>
              </controlPr>
            </control>
          </mc:Choice>
        </mc:AlternateContent>
        <mc:AlternateContent xmlns:mc="http://schemas.openxmlformats.org/markup-compatibility/2006">
          <mc:Choice Requires="x14">
            <control shapeId="22556" r:id="rId32" name="Option Button 28">
              <controlPr defaultSize="0" autoFill="0" autoLine="0" autoPict="0">
                <anchor moveWithCells="1">
                  <from>
                    <xdr:col>3</xdr:col>
                    <xdr:colOff>95250</xdr:colOff>
                    <xdr:row>16</xdr:row>
                    <xdr:rowOff>28575</xdr:rowOff>
                  </from>
                  <to>
                    <xdr:col>4</xdr:col>
                    <xdr:colOff>238125</xdr:colOff>
                    <xdr:row>16</xdr:row>
                    <xdr:rowOff>238125</xdr:rowOff>
                  </to>
                </anchor>
              </controlPr>
            </control>
          </mc:Choice>
        </mc:AlternateContent>
        <mc:AlternateContent xmlns:mc="http://schemas.openxmlformats.org/markup-compatibility/2006">
          <mc:Choice Requires="x14">
            <control shapeId="22557" r:id="rId33" name="Group Box 29">
              <controlPr defaultSize="0" print="0" autoFill="0" autoPict="0">
                <anchor moveWithCells="1">
                  <from>
                    <xdr:col>0</xdr:col>
                    <xdr:colOff>0</xdr:colOff>
                    <xdr:row>16</xdr:row>
                    <xdr:rowOff>19050</xdr:rowOff>
                  </from>
                  <to>
                    <xdr:col>7</xdr:col>
                    <xdr:colOff>381000</xdr:colOff>
                    <xdr:row>17</xdr:row>
                    <xdr:rowOff>228600</xdr:rowOff>
                  </to>
                </anchor>
              </controlPr>
            </control>
          </mc:Choice>
        </mc:AlternateContent>
        <mc:AlternateContent xmlns:mc="http://schemas.openxmlformats.org/markup-compatibility/2006">
          <mc:Choice Requires="x14">
            <control shapeId="22558" r:id="rId34" name="Option Button 30">
              <controlPr defaultSize="0" autoFill="0" autoLine="0" autoPict="0">
                <anchor moveWithCells="1">
                  <from>
                    <xdr:col>4</xdr:col>
                    <xdr:colOff>533400</xdr:colOff>
                    <xdr:row>16</xdr:row>
                    <xdr:rowOff>38100</xdr:rowOff>
                  </from>
                  <to>
                    <xdr:col>6</xdr:col>
                    <xdr:colOff>609600</xdr:colOff>
                    <xdr:row>17</xdr:row>
                    <xdr:rowOff>0</xdr:rowOff>
                  </to>
                </anchor>
              </controlPr>
            </control>
          </mc:Choice>
        </mc:AlternateContent>
        <mc:AlternateContent xmlns:mc="http://schemas.openxmlformats.org/markup-compatibility/2006">
          <mc:Choice Requires="x14">
            <control shapeId="22559" r:id="rId35" name="Option Button 31">
              <controlPr defaultSize="0" autoFill="0" autoLine="0" autoPict="0">
                <anchor moveWithCells="1">
                  <from>
                    <xdr:col>1</xdr:col>
                    <xdr:colOff>180975</xdr:colOff>
                    <xdr:row>17</xdr:row>
                    <xdr:rowOff>0</xdr:rowOff>
                  </from>
                  <to>
                    <xdr:col>2</xdr:col>
                    <xdr:colOff>428625</xdr:colOff>
                    <xdr:row>17</xdr:row>
                    <xdr:rowOff>209550</xdr:rowOff>
                  </to>
                </anchor>
              </controlPr>
            </control>
          </mc:Choice>
        </mc:AlternateContent>
        <mc:AlternateContent xmlns:mc="http://schemas.openxmlformats.org/markup-compatibility/2006">
          <mc:Choice Requires="x14">
            <control shapeId="22560" r:id="rId36" name="Option Button 32">
              <controlPr defaultSize="0" autoFill="0" autoLine="0" autoPict="0">
                <anchor moveWithCells="1">
                  <from>
                    <xdr:col>3</xdr:col>
                    <xdr:colOff>95250</xdr:colOff>
                    <xdr:row>17</xdr:row>
                    <xdr:rowOff>0</xdr:rowOff>
                  </from>
                  <to>
                    <xdr:col>4</xdr:col>
                    <xdr:colOff>628650</xdr:colOff>
                    <xdr:row>17</xdr:row>
                    <xdr:rowOff>209550</xdr:rowOff>
                  </to>
                </anchor>
              </controlPr>
            </control>
          </mc:Choice>
        </mc:AlternateContent>
        <mc:AlternateContent xmlns:mc="http://schemas.openxmlformats.org/markup-compatibility/2006">
          <mc:Choice Requires="x14">
            <control shapeId="22561" r:id="rId37" name="Check Box 33">
              <controlPr defaultSize="0" autoFill="0" autoLine="0" autoPict="0">
                <anchor moveWithCells="1">
                  <from>
                    <xdr:col>1</xdr:col>
                    <xdr:colOff>180975</xdr:colOff>
                    <xdr:row>20</xdr:row>
                    <xdr:rowOff>38100</xdr:rowOff>
                  </from>
                  <to>
                    <xdr:col>1</xdr:col>
                    <xdr:colOff>895350</xdr:colOff>
                    <xdr:row>21</xdr:row>
                    <xdr:rowOff>0</xdr:rowOff>
                  </to>
                </anchor>
              </controlPr>
            </control>
          </mc:Choice>
        </mc:AlternateContent>
        <mc:AlternateContent xmlns:mc="http://schemas.openxmlformats.org/markup-compatibility/2006">
          <mc:Choice Requires="x14">
            <control shapeId="22562" r:id="rId38" name="Check Box 34">
              <controlPr defaultSize="0" autoFill="0" autoLine="0" autoPict="0">
                <anchor moveWithCells="1">
                  <from>
                    <xdr:col>2</xdr:col>
                    <xdr:colOff>133350</xdr:colOff>
                    <xdr:row>20</xdr:row>
                    <xdr:rowOff>38100</xdr:rowOff>
                  </from>
                  <to>
                    <xdr:col>3</xdr:col>
                    <xdr:colOff>381000</xdr:colOff>
                    <xdr:row>21</xdr:row>
                    <xdr:rowOff>0</xdr:rowOff>
                  </to>
                </anchor>
              </controlPr>
            </control>
          </mc:Choice>
        </mc:AlternateContent>
        <mc:AlternateContent xmlns:mc="http://schemas.openxmlformats.org/markup-compatibility/2006">
          <mc:Choice Requires="x14">
            <control shapeId="22563" r:id="rId39" name="Check Box 35">
              <controlPr defaultSize="0" autoFill="0" autoLine="0" autoPict="0">
                <anchor moveWithCells="1">
                  <from>
                    <xdr:col>3</xdr:col>
                    <xdr:colOff>552450</xdr:colOff>
                    <xdr:row>20</xdr:row>
                    <xdr:rowOff>38100</xdr:rowOff>
                  </from>
                  <to>
                    <xdr:col>4</xdr:col>
                    <xdr:colOff>238125</xdr:colOff>
                    <xdr:row>21</xdr:row>
                    <xdr:rowOff>0</xdr:rowOff>
                  </to>
                </anchor>
              </controlPr>
            </control>
          </mc:Choice>
        </mc:AlternateContent>
        <mc:AlternateContent xmlns:mc="http://schemas.openxmlformats.org/markup-compatibility/2006">
          <mc:Choice Requires="x14">
            <control shapeId="22564" r:id="rId40" name="Check Box 36">
              <controlPr defaultSize="0" autoFill="0" autoLine="0" autoPict="0">
                <anchor moveWithCells="1">
                  <from>
                    <xdr:col>4</xdr:col>
                    <xdr:colOff>409575</xdr:colOff>
                    <xdr:row>20</xdr:row>
                    <xdr:rowOff>38100</xdr:rowOff>
                  </from>
                  <to>
                    <xdr:col>5</xdr:col>
                    <xdr:colOff>428625</xdr:colOff>
                    <xdr:row>21</xdr:row>
                    <xdr:rowOff>0</xdr:rowOff>
                  </to>
                </anchor>
              </controlPr>
            </control>
          </mc:Choice>
        </mc:AlternateContent>
        <mc:AlternateContent xmlns:mc="http://schemas.openxmlformats.org/markup-compatibility/2006">
          <mc:Choice Requires="x14">
            <control shapeId="22565" r:id="rId41" name="Check Box 37">
              <controlPr defaultSize="0" autoFill="0" autoLine="0" autoPict="0">
                <anchor moveWithCells="1">
                  <from>
                    <xdr:col>5</xdr:col>
                    <xdr:colOff>600075</xdr:colOff>
                    <xdr:row>20</xdr:row>
                    <xdr:rowOff>38100</xdr:rowOff>
                  </from>
                  <to>
                    <xdr:col>6</xdr:col>
                    <xdr:colOff>619125</xdr:colOff>
                    <xdr:row>21</xdr:row>
                    <xdr:rowOff>0</xdr:rowOff>
                  </to>
                </anchor>
              </controlPr>
            </control>
          </mc:Choice>
        </mc:AlternateContent>
        <mc:AlternateContent xmlns:mc="http://schemas.openxmlformats.org/markup-compatibility/2006">
          <mc:Choice Requires="x14">
            <control shapeId="22566" r:id="rId42" name="Check Box 38">
              <controlPr defaultSize="0" autoFill="0" autoLine="0" autoPict="0">
                <anchor moveWithCells="1">
                  <from>
                    <xdr:col>1</xdr:col>
                    <xdr:colOff>180975</xdr:colOff>
                    <xdr:row>21</xdr:row>
                    <xdr:rowOff>19050</xdr:rowOff>
                  </from>
                  <to>
                    <xdr:col>2</xdr:col>
                    <xdr:colOff>323850</xdr:colOff>
                    <xdr:row>21</xdr:row>
                    <xdr:rowOff>228600</xdr:rowOff>
                  </to>
                </anchor>
              </controlPr>
            </control>
          </mc:Choice>
        </mc:AlternateContent>
        <mc:AlternateContent xmlns:mc="http://schemas.openxmlformats.org/markup-compatibility/2006">
          <mc:Choice Requires="x14">
            <control shapeId="22567" r:id="rId43" name="Option Button 39">
              <controlPr defaultSize="0" autoFill="0" autoLine="0" autoPict="0">
                <anchor moveWithCells="1">
                  <from>
                    <xdr:col>1</xdr:col>
                    <xdr:colOff>180975</xdr:colOff>
                    <xdr:row>22</xdr:row>
                    <xdr:rowOff>57150</xdr:rowOff>
                  </from>
                  <to>
                    <xdr:col>2</xdr:col>
                    <xdr:colOff>38100</xdr:colOff>
                    <xdr:row>22</xdr:row>
                    <xdr:rowOff>266700</xdr:rowOff>
                  </to>
                </anchor>
              </controlPr>
            </control>
          </mc:Choice>
        </mc:AlternateContent>
        <mc:AlternateContent xmlns:mc="http://schemas.openxmlformats.org/markup-compatibility/2006">
          <mc:Choice Requires="x14">
            <control shapeId="22568" r:id="rId44" name="Option Button 40">
              <controlPr defaultSize="0" autoFill="0" autoLine="0" autoPict="0">
                <anchor moveWithCells="1">
                  <from>
                    <xdr:col>2</xdr:col>
                    <xdr:colOff>190500</xdr:colOff>
                    <xdr:row>22</xdr:row>
                    <xdr:rowOff>57150</xdr:rowOff>
                  </from>
                  <to>
                    <xdr:col>3</xdr:col>
                    <xdr:colOff>495300</xdr:colOff>
                    <xdr:row>22</xdr:row>
                    <xdr:rowOff>266700</xdr:rowOff>
                  </to>
                </anchor>
              </controlPr>
            </control>
          </mc:Choice>
        </mc:AlternateContent>
        <mc:AlternateContent xmlns:mc="http://schemas.openxmlformats.org/markup-compatibility/2006">
          <mc:Choice Requires="x14">
            <control shapeId="22569" r:id="rId45" name="Group Box 41">
              <controlPr defaultSize="0" print="0" autoFill="0" autoPict="0">
                <anchor moveWithCells="1">
                  <from>
                    <xdr:col>0</xdr:col>
                    <xdr:colOff>0</xdr:colOff>
                    <xdr:row>22</xdr:row>
                    <xdr:rowOff>9525</xdr:rowOff>
                  </from>
                  <to>
                    <xdr:col>7</xdr:col>
                    <xdr:colOff>381000</xdr:colOff>
                    <xdr:row>22</xdr:row>
                    <xdr:rowOff>304800</xdr:rowOff>
                  </to>
                </anchor>
              </controlPr>
            </control>
          </mc:Choice>
        </mc:AlternateContent>
        <mc:AlternateContent xmlns:mc="http://schemas.openxmlformats.org/markup-compatibility/2006">
          <mc:Choice Requires="x14">
            <control shapeId="22570" r:id="rId46" name="Option Button 42">
              <controlPr defaultSize="0" autoFill="0" autoLine="0" autoPict="0">
                <anchor moveWithCells="1">
                  <from>
                    <xdr:col>1</xdr:col>
                    <xdr:colOff>180975</xdr:colOff>
                    <xdr:row>23</xdr:row>
                    <xdr:rowOff>28575</xdr:rowOff>
                  </from>
                  <to>
                    <xdr:col>2</xdr:col>
                    <xdr:colOff>38100</xdr:colOff>
                    <xdr:row>23</xdr:row>
                    <xdr:rowOff>238125</xdr:rowOff>
                  </to>
                </anchor>
              </controlPr>
            </control>
          </mc:Choice>
        </mc:AlternateContent>
        <mc:AlternateContent xmlns:mc="http://schemas.openxmlformats.org/markup-compatibility/2006">
          <mc:Choice Requires="x14">
            <control shapeId="22571" r:id="rId47" name="Option Button 43">
              <controlPr defaultSize="0" autoFill="0" autoLine="0" autoPict="0">
                <anchor moveWithCells="1">
                  <from>
                    <xdr:col>2</xdr:col>
                    <xdr:colOff>133350</xdr:colOff>
                    <xdr:row>23</xdr:row>
                    <xdr:rowOff>28575</xdr:rowOff>
                  </from>
                  <to>
                    <xdr:col>3</xdr:col>
                    <xdr:colOff>504825</xdr:colOff>
                    <xdr:row>23</xdr:row>
                    <xdr:rowOff>238125</xdr:rowOff>
                  </to>
                </anchor>
              </controlPr>
            </control>
          </mc:Choice>
        </mc:AlternateContent>
        <mc:AlternateContent xmlns:mc="http://schemas.openxmlformats.org/markup-compatibility/2006">
          <mc:Choice Requires="x14">
            <control shapeId="22572" r:id="rId48" name="Group Box 44">
              <controlPr defaultSize="0" print="0" autoFill="0" autoPict="0">
                <anchor moveWithCells="1">
                  <from>
                    <xdr:col>0</xdr:col>
                    <xdr:colOff>0</xdr:colOff>
                    <xdr:row>23</xdr:row>
                    <xdr:rowOff>19050</xdr:rowOff>
                  </from>
                  <to>
                    <xdr:col>7</xdr:col>
                    <xdr:colOff>381000</xdr:colOff>
                    <xdr:row>24</xdr:row>
                    <xdr:rowOff>0</xdr:rowOff>
                  </to>
                </anchor>
              </controlPr>
            </control>
          </mc:Choice>
        </mc:AlternateContent>
        <mc:AlternateContent xmlns:mc="http://schemas.openxmlformats.org/markup-compatibility/2006">
          <mc:Choice Requires="x14">
            <control shapeId="22573" r:id="rId49" name="Option Button 45">
              <controlPr defaultSize="0" autoFill="0" autoLine="0" autoPict="0">
                <anchor moveWithCells="1">
                  <from>
                    <xdr:col>3</xdr:col>
                    <xdr:colOff>552450</xdr:colOff>
                    <xdr:row>23</xdr:row>
                    <xdr:rowOff>28575</xdr:rowOff>
                  </from>
                  <to>
                    <xdr:col>4</xdr:col>
                    <xdr:colOff>142875</xdr:colOff>
                    <xdr:row>23</xdr:row>
                    <xdr:rowOff>238125</xdr:rowOff>
                  </to>
                </anchor>
              </controlPr>
            </control>
          </mc:Choice>
        </mc:AlternateContent>
        <mc:AlternateContent xmlns:mc="http://schemas.openxmlformats.org/markup-compatibility/2006">
          <mc:Choice Requires="x14">
            <control shapeId="22574" r:id="rId50" name="Option Button 46">
              <controlPr defaultSize="0" autoFill="0" autoLine="0" autoPict="0">
                <anchor moveWithCells="1">
                  <from>
                    <xdr:col>4</xdr:col>
                    <xdr:colOff>409575</xdr:colOff>
                    <xdr:row>23</xdr:row>
                    <xdr:rowOff>28575</xdr:rowOff>
                  </from>
                  <to>
                    <xdr:col>5</xdr:col>
                    <xdr:colOff>333375</xdr:colOff>
                    <xdr:row>23</xdr:row>
                    <xdr:rowOff>238125</xdr:rowOff>
                  </to>
                </anchor>
              </controlPr>
            </control>
          </mc:Choice>
        </mc:AlternateContent>
        <mc:AlternateContent xmlns:mc="http://schemas.openxmlformats.org/markup-compatibility/2006">
          <mc:Choice Requires="x14">
            <control shapeId="22575" r:id="rId51" name="Option Button 47">
              <controlPr defaultSize="0" autoFill="0" autoLine="0" autoPict="0">
                <anchor moveWithCells="1">
                  <from>
                    <xdr:col>5</xdr:col>
                    <xdr:colOff>600075</xdr:colOff>
                    <xdr:row>23</xdr:row>
                    <xdr:rowOff>28575</xdr:rowOff>
                  </from>
                  <to>
                    <xdr:col>7</xdr:col>
                    <xdr:colOff>85725</xdr:colOff>
                    <xdr:row>23</xdr:row>
                    <xdr:rowOff>238125</xdr:rowOff>
                  </to>
                </anchor>
              </controlPr>
            </control>
          </mc:Choice>
        </mc:AlternateContent>
        <mc:AlternateContent xmlns:mc="http://schemas.openxmlformats.org/markup-compatibility/2006">
          <mc:Choice Requires="x14">
            <control shapeId="22576" r:id="rId52" name="Option Button 48">
              <controlPr defaultSize="0" autoFill="0" autoLine="0" autoPict="0">
                <anchor moveWithCells="1">
                  <from>
                    <xdr:col>4</xdr:col>
                    <xdr:colOff>533400</xdr:colOff>
                    <xdr:row>16</xdr:row>
                    <xdr:rowOff>238125</xdr:rowOff>
                  </from>
                  <to>
                    <xdr:col>6</xdr:col>
                    <xdr:colOff>85725</xdr:colOff>
                    <xdr:row>17</xdr:row>
                    <xdr:rowOff>200025</xdr:rowOff>
                  </to>
                </anchor>
              </controlPr>
            </control>
          </mc:Choice>
        </mc:AlternateContent>
        <mc:AlternateContent xmlns:mc="http://schemas.openxmlformats.org/markup-compatibility/2006">
          <mc:Choice Requires="x14">
            <control shapeId="22577" r:id="rId53" name="Option Button 49">
              <controlPr defaultSize="0" autoFill="0" autoLine="0" autoPict="0">
                <anchor moveWithCells="1">
                  <from>
                    <xdr:col>3</xdr:col>
                    <xdr:colOff>704850</xdr:colOff>
                    <xdr:row>15</xdr:row>
                    <xdr:rowOff>57150</xdr:rowOff>
                  </from>
                  <to>
                    <xdr:col>4</xdr:col>
                    <xdr:colOff>657225</xdr:colOff>
                    <xdr:row>15</xdr:row>
                    <xdr:rowOff>266700</xdr:rowOff>
                  </to>
                </anchor>
              </controlPr>
            </control>
          </mc:Choice>
        </mc:AlternateContent>
        <mc:AlternateContent xmlns:mc="http://schemas.openxmlformats.org/markup-compatibility/2006">
          <mc:Choice Requires="x14">
            <control shapeId="22578" r:id="rId54" name="Option Button 50">
              <controlPr defaultSize="0" autoFill="0" autoLine="0" autoPict="0">
                <anchor moveWithCells="1">
                  <from>
                    <xdr:col>3</xdr:col>
                    <xdr:colOff>704850</xdr:colOff>
                    <xdr:row>22</xdr:row>
                    <xdr:rowOff>57150</xdr:rowOff>
                  </from>
                  <to>
                    <xdr:col>5</xdr:col>
                    <xdr:colOff>57150</xdr:colOff>
                    <xdr:row>22</xdr:row>
                    <xdr:rowOff>266700</xdr:rowOff>
                  </to>
                </anchor>
              </controlPr>
            </control>
          </mc:Choice>
        </mc:AlternateContent>
        <mc:AlternateContent xmlns:mc="http://schemas.openxmlformats.org/markup-compatibility/2006">
          <mc:Choice Requires="x14">
            <control shapeId="22579" r:id="rId55" name="Option Button 51">
              <controlPr defaultSize="0" autoFill="0" autoLine="0" autoPict="0">
                <anchor moveWithCells="1">
                  <from>
                    <xdr:col>1</xdr:col>
                    <xdr:colOff>180975</xdr:colOff>
                    <xdr:row>23</xdr:row>
                    <xdr:rowOff>266700</xdr:rowOff>
                  </from>
                  <to>
                    <xdr:col>2</xdr:col>
                    <xdr:colOff>19050</xdr:colOff>
                    <xdr:row>23</xdr:row>
                    <xdr:rowOff>476250</xdr:rowOff>
                  </to>
                </anchor>
              </controlPr>
            </control>
          </mc:Choice>
        </mc:AlternateContent>
        <mc:AlternateContent xmlns:mc="http://schemas.openxmlformats.org/markup-compatibility/2006">
          <mc:Choice Requires="x14">
            <control shapeId="22580" r:id="rId56" name="Option Button 52">
              <controlPr defaultSize="0" autoFill="0" autoLine="0" autoPict="0">
                <anchor moveWithCells="1">
                  <from>
                    <xdr:col>3</xdr:col>
                    <xdr:colOff>704850</xdr:colOff>
                    <xdr:row>24</xdr:row>
                    <xdr:rowOff>57150</xdr:rowOff>
                  </from>
                  <to>
                    <xdr:col>4</xdr:col>
                    <xdr:colOff>476250</xdr:colOff>
                    <xdr:row>24</xdr:row>
                    <xdr:rowOff>266700</xdr:rowOff>
                  </to>
                </anchor>
              </controlPr>
            </control>
          </mc:Choice>
        </mc:AlternateContent>
        <mc:AlternateContent xmlns:mc="http://schemas.openxmlformats.org/markup-compatibility/2006">
          <mc:Choice Requires="x14">
            <control shapeId="22581" r:id="rId57" name="Option Button 53">
              <controlPr defaultSize="0" autoFill="0" autoLine="0" autoPict="0">
                <anchor moveWithCells="1">
                  <from>
                    <xdr:col>3</xdr:col>
                    <xdr:colOff>704850</xdr:colOff>
                    <xdr:row>25</xdr:row>
                    <xdr:rowOff>57150</xdr:rowOff>
                  </from>
                  <to>
                    <xdr:col>4</xdr:col>
                    <xdr:colOff>476250</xdr:colOff>
                    <xdr:row>25</xdr:row>
                    <xdr:rowOff>266700</xdr:rowOff>
                  </to>
                </anchor>
              </controlPr>
            </control>
          </mc:Choice>
        </mc:AlternateContent>
        <mc:AlternateContent xmlns:mc="http://schemas.openxmlformats.org/markup-compatibility/2006">
          <mc:Choice Requires="x14">
            <control shapeId="22582" r:id="rId58" name="Option Button 54">
              <controlPr defaultSize="0" autoFill="0" autoLine="0" autoPict="0">
                <anchor moveWithCells="1">
                  <from>
                    <xdr:col>3</xdr:col>
                    <xdr:colOff>704850</xdr:colOff>
                    <xdr:row>26</xdr:row>
                    <xdr:rowOff>57150</xdr:rowOff>
                  </from>
                  <to>
                    <xdr:col>4</xdr:col>
                    <xdr:colOff>476250</xdr:colOff>
                    <xdr:row>26</xdr:row>
                    <xdr:rowOff>266700</xdr:rowOff>
                  </to>
                </anchor>
              </controlPr>
            </control>
          </mc:Choice>
        </mc:AlternateContent>
        <mc:AlternateContent xmlns:mc="http://schemas.openxmlformats.org/markup-compatibility/2006">
          <mc:Choice Requires="x14">
            <control shapeId="22583" r:id="rId59" name="Option Button 55">
              <controlPr defaultSize="0" autoFill="0" autoLine="0" autoPict="0">
                <anchor moveWithCells="1">
                  <from>
                    <xdr:col>1</xdr:col>
                    <xdr:colOff>180975</xdr:colOff>
                    <xdr:row>27</xdr:row>
                    <xdr:rowOff>66675</xdr:rowOff>
                  </from>
                  <to>
                    <xdr:col>1</xdr:col>
                    <xdr:colOff>923925</xdr:colOff>
                    <xdr:row>27</xdr:row>
                    <xdr:rowOff>276225</xdr:rowOff>
                  </to>
                </anchor>
              </controlPr>
            </control>
          </mc:Choice>
        </mc:AlternateContent>
        <mc:AlternateContent xmlns:mc="http://schemas.openxmlformats.org/markup-compatibility/2006">
          <mc:Choice Requires="x14">
            <control shapeId="22584" r:id="rId60" name="Option Button 56">
              <controlPr defaultSize="0" autoFill="0" autoLine="0" autoPict="0">
                <anchor moveWithCells="1">
                  <from>
                    <xdr:col>2</xdr:col>
                    <xdr:colOff>190500</xdr:colOff>
                    <xdr:row>27</xdr:row>
                    <xdr:rowOff>57150</xdr:rowOff>
                  </from>
                  <to>
                    <xdr:col>3</xdr:col>
                    <xdr:colOff>523875</xdr:colOff>
                    <xdr:row>27</xdr:row>
                    <xdr:rowOff>266700</xdr:rowOff>
                  </to>
                </anchor>
              </controlPr>
            </control>
          </mc:Choice>
        </mc:AlternateContent>
        <mc:AlternateContent xmlns:mc="http://schemas.openxmlformats.org/markup-compatibility/2006">
          <mc:Choice Requires="x14">
            <control shapeId="22585" r:id="rId61" name="Option Button 57">
              <controlPr defaultSize="0" autoFill="0" autoLine="0" autoPict="0">
                <anchor moveWithCells="1">
                  <from>
                    <xdr:col>1</xdr:col>
                    <xdr:colOff>180975</xdr:colOff>
                    <xdr:row>29</xdr:row>
                    <xdr:rowOff>57150</xdr:rowOff>
                  </from>
                  <to>
                    <xdr:col>2</xdr:col>
                    <xdr:colOff>38100</xdr:colOff>
                    <xdr:row>29</xdr:row>
                    <xdr:rowOff>266700</xdr:rowOff>
                  </to>
                </anchor>
              </controlPr>
            </control>
          </mc:Choice>
        </mc:AlternateContent>
        <mc:AlternateContent xmlns:mc="http://schemas.openxmlformats.org/markup-compatibility/2006">
          <mc:Choice Requires="x14">
            <control shapeId="22586" r:id="rId62" name="Option Button 58">
              <controlPr defaultSize="0" autoFill="0" autoLine="0" autoPict="0">
                <anchor moveWithCells="1">
                  <from>
                    <xdr:col>2</xdr:col>
                    <xdr:colOff>190500</xdr:colOff>
                    <xdr:row>29</xdr:row>
                    <xdr:rowOff>57150</xdr:rowOff>
                  </from>
                  <to>
                    <xdr:col>3</xdr:col>
                    <xdr:colOff>857250</xdr:colOff>
                    <xdr:row>29</xdr:row>
                    <xdr:rowOff>266700</xdr:rowOff>
                  </to>
                </anchor>
              </controlPr>
            </control>
          </mc:Choice>
        </mc:AlternateContent>
        <mc:AlternateContent xmlns:mc="http://schemas.openxmlformats.org/markup-compatibility/2006">
          <mc:Choice Requires="x14">
            <control shapeId="22587" r:id="rId63" name="Group Box 59">
              <controlPr defaultSize="0" print="0" autoFill="0" autoPict="0">
                <anchor moveWithCells="1">
                  <from>
                    <xdr:col>0</xdr:col>
                    <xdr:colOff>0</xdr:colOff>
                    <xdr:row>29</xdr:row>
                    <xdr:rowOff>9525</xdr:rowOff>
                  </from>
                  <to>
                    <xdr:col>7</xdr:col>
                    <xdr:colOff>381000</xdr:colOff>
                    <xdr:row>29</xdr:row>
                    <xdr:rowOff>314325</xdr:rowOff>
                  </to>
                </anchor>
              </controlPr>
            </control>
          </mc:Choice>
        </mc:AlternateContent>
        <mc:AlternateContent xmlns:mc="http://schemas.openxmlformats.org/markup-compatibility/2006">
          <mc:Choice Requires="x14">
            <control shapeId="22588" r:id="rId64" name="Option Button 60">
              <controlPr defaultSize="0" autoFill="0" autoLine="0" autoPict="0">
                <anchor moveWithCells="1">
                  <from>
                    <xdr:col>3</xdr:col>
                    <xdr:colOff>104775</xdr:colOff>
                    <xdr:row>30</xdr:row>
                    <xdr:rowOff>57150</xdr:rowOff>
                  </from>
                  <to>
                    <xdr:col>3</xdr:col>
                    <xdr:colOff>866775</xdr:colOff>
                    <xdr:row>30</xdr:row>
                    <xdr:rowOff>266700</xdr:rowOff>
                  </to>
                </anchor>
              </controlPr>
            </control>
          </mc:Choice>
        </mc:AlternateContent>
        <mc:AlternateContent xmlns:mc="http://schemas.openxmlformats.org/markup-compatibility/2006">
          <mc:Choice Requires="x14">
            <control shapeId="22589" r:id="rId65" name="Group Box 61">
              <controlPr defaultSize="0" print="0" autoFill="0" autoPict="0">
                <anchor moveWithCells="1">
                  <from>
                    <xdr:col>0</xdr:col>
                    <xdr:colOff>0</xdr:colOff>
                    <xdr:row>30</xdr:row>
                    <xdr:rowOff>28575</xdr:rowOff>
                  </from>
                  <to>
                    <xdr:col>7</xdr:col>
                    <xdr:colOff>381000</xdr:colOff>
                    <xdr:row>31</xdr:row>
                    <xdr:rowOff>0</xdr:rowOff>
                  </to>
                </anchor>
              </controlPr>
            </control>
          </mc:Choice>
        </mc:AlternateContent>
        <mc:AlternateContent xmlns:mc="http://schemas.openxmlformats.org/markup-compatibility/2006">
          <mc:Choice Requires="x14">
            <control shapeId="22590" r:id="rId66" name="Group Box 62">
              <controlPr defaultSize="0" print="0" autoFill="0" autoPict="0">
                <anchor moveWithCells="1">
                  <from>
                    <xdr:col>0</xdr:col>
                    <xdr:colOff>0</xdr:colOff>
                    <xdr:row>27</xdr:row>
                    <xdr:rowOff>9525</xdr:rowOff>
                  </from>
                  <to>
                    <xdr:col>7</xdr:col>
                    <xdr:colOff>381000</xdr:colOff>
                    <xdr:row>27</xdr:row>
                    <xdr:rowOff>304800</xdr:rowOff>
                  </to>
                </anchor>
              </controlPr>
            </control>
          </mc:Choice>
        </mc:AlternateContent>
        <mc:AlternateContent xmlns:mc="http://schemas.openxmlformats.org/markup-compatibility/2006">
          <mc:Choice Requires="x14">
            <control shapeId="22591" r:id="rId67" name="Option Button 63">
              <controlPr defaultSize="0" autoFill="0" autoLine="0" autoPict="0">
                <anchor moveWithCells="1">
                  <from>
                    <xdr:col>4</xdr:col>
                    <xdr:colOff>581025</xdr:colOff>
                    <xdr:row>13</xdr:row>
                    <xdr:rowOff>238125</xdr:rowOff>
                  </from>
                  <to>
                    <xdr:col>6</xdr:col>
                    <xdr:colOff>123825</xdr:colOff>
                    <xdr:row>14</xdr:row>
                    <xdr:rowOff>200025</xdr:rowOff>
                  </to>
                </anchor>
              </controlPr>
            </control>
          </mc:Choice>
        </mc:AlternateContent>
        <mc:AlternateContent xmlns:mc="http://schemas.openxmlformats.org/markup-compatibility/2006">
          <mc:Choice Requires="x14">
            <control shapeId="22592" r:id="rId68" name="Option Button 64">
              <controlPr defaultSize="0" autoFill="0" autoLine="0" autoPict="0">
                <anchor moveWithCells="1">
                  <from>
                    <xdr:col>0</xdr:col>
                    <xdr:colOff>628650</xdr:colOff>
                    <xdr:row>15</xdr:row>
                    <xdr:rowOff>66675</xdr:rowOff>
                  </from>
                  <to>
                    <xdr:col>1</xdr:col>
                    <xdr:colOff>19050</xdr:colOff>
                    <xdr:row>15</xdr:row>
                    <xdr:rowOff>276225</xdr:rowOff>
                  </to>
                </anchor>
              </controlPr>
            </control>
          </mc:Choice>
        </mc:AlternateContent>
        <mc:AlternateContent xmlns:mc="http://schemas.openxmlformats.org/markup-compatibility/2006">
          <mc:Choice Requires="x14">
            <control shapeId="22593" r:id="rId69" name="Option Button 65">
              <controlPr defaultSize="0" autoFill="0" autoLine="0" autoPict="0">
                <anchor moveWithCells="1">
                  <from>
                    <xdr:col>0</xdr:col>
                    <xdr:colOff>628650</xdr:colOff>
                    <xdr:row>16</xdr:row>
                    <xdr:rowOff>228600</xdr:rowOff>
                  </from>
                  <to>
                    <xdr:col>1</xdr:col>
                    <xdr:colOff>19050</xdr:colOff>
                    <xdr:row>17</xdr:row>
                    <xdr:rowOff>190500</xdr:rowOff>
                  </to>
                </anchor>
              </controlPr>
            </control>
          </mc:Choice>
        </mc:AlternateContent>
        <mc:AlternateContent xmlns:mc="http://schemas.openxmlformats.org/markup-compatibility/2006">
          <mc:Choice Requires="x14">
            <control shapeId="22594" r:id="rId70" name="Option Button 66">
              <controlPr defaultSize="0" autoFill="0" autoLine="0" autoPict="0">
                <anchor moveWithCells="1">
                  <from>
                    <xdr:col>0</xdr:col>
                    <xdr:colOff>628650</xdr:colOff>
                    <xdr:row>19</xdr:row>
                    <xdr:rowOff>66675</xdr:rowOff>
                  </from>
                  <to>
                    <xdr:col>1</xdr:col>
                    <xdr:colOff>19050</xdr:colOff>
                    <xdr:row>19</xdr:row>
                    <xdr:rowOff>276225</xdr:rowOff>
                  </to>
                </anchor>
              </controlPr>
            </control>
          </mc:Choice>
        </mc:AlternateContent>
        <mc:AlternateContent xmlns:mc="http://schemas.openxmlformats.org/markup-compatibility/2006">
          <mc:Choice Requires="x14">
            <control shapeId="22595" r:id="rId71" name="Option Button 67">
              <controlPr defaultSize="0" autoFill="0" autoLine="0" autoPict="0">
                <anchor moveWithCells="1">
                  <from>
                    <xdr:col>0</xdr:col>
                    <xdr:colOff>628650</xdr:colOff>
                    <xdr:row>22</xdr:row>
                    <xdr:rowOff>66675</xdr:rowOff>
                  </from>
                  <to>
                    <xdr:col>1</xdr:col>
                    <xdr:colOff>19050</xdr:colOff>
                    <xdr:row>22</xdr:row>
                    <xdr:rowOff>276225</xdr:rowOff>
                  </to>
                </anchor>
              </controlPr>
            </control>
          </mc:Choice>
        </mc:AlternateContent>
        <mc:AlternateContent xmlns:mc="http://schemas.openxmlformats.org/markup-compatibility/2006">
          <mc:Choice Requires="x14">
            <control shapeId="22596" r:id="rId72" name="Option Button 68">
              <controlPr defaultSize="0" autoFill="0" autoLine="0" autoPict="0">
                <anchor moveWithCells="1">
                  <from>
                    <xdr:col>2</xdr:col>
                    <xdr:colOff>133350</xdr:colOff>
                    <xdr:row>23</xdr:row>
                    <xdr:rowOff>266700</xdr:rowOff>
                  </from>
                  <to>
                    <xdr:col>3</xdr:col>
                    <xdr:colOff>504825</xdr:colOff>
                    <xdr:row>23</xdr:row>
                    <xdr:rowOff>476250</xdr:rowOff>
                  </to>
                </anchor>
              </controlPr>
            </control>
          </mc:Choice>
        </mc:AlternateContent>
        <mc:AlternateContent xmlns:mc="http://schemas.openxmlformats.org/markup-compatibility/2006">
          <mc:Choice Requires="x14">
            <control shapeId="22597" r:id="rId73" name="Option Button 69">
              <controlPr defaultSize="0" autoFill="0" autoLine="0" autoPict="0">
                <anchor moveWithCells="1">
                  <from>
                    <xdr:col>0</xdr:col>
                    <xdr:colOff>628650</xdr:colOff>
                    <xdr:row>24</xdr:row>
                    <xdr:rowOff>85725</xdr:rowOff>
                  </from>
                  <to>
                    <xdr:col>1</xdr:col>
                    <xdr:colOff>19050</xdr:colOff>
                    <xdr:row>24</xdr:row>
                    <xdr:rowOff>295275</xdr:rowOff>
                  </to>
                </anchor>
              </controlPr>
            </control>
          </mc:Choice>
        </mc:AlternateContent>
        <mc:AlternateContent xmlns:mc="http://schemas.openxmlformats.org/markup-compatibility/2006">
          <mc:Choice Requires="x14">
            <control shapeId="22598" r:id="rId74" name="Option Button 70">
              <controlPr defaultSize="0" autoFill="0" autoLine="0" autoPict="0">
                <anchor moveWithCells="1">
                  <from>
                    <xdr:col>0</xdr:col>
                    <xdr:colOff>628650</xdr:colOff>
                    <xdr:row>25</xdr:row>
                    <xdr:rowOff>66675</xdr:rowOff>
                  </from>
                  <to>
                    <xdr:col>1</xdr:col>
                    <xdr:colOff>19050</xdr:colOff>
                    <xdr:row>25</xdr:row>
                    <xdr:rowOff>276225</xdr:rowOff>
                  </to>
                </anchor>
              </controlPr>
            </control>
          </mc:Choice>
        </mc:AlternateContent>
        <mc:AlternateContent xmlns:mc="http://schemas.openxmlformats.org/markup-compatibility/2006">
          <mc:Choice Requires="x14">
            <control shapeId="22599" r:id="rId75" name="Option Button 71">
              <controlPr defaultSize="0" autoFill="0" autoLine="0" autoPict="0">
                <anchor moveWithCells="1">
                  <from>
                    <xdr:col>0</xdr:col>
                    <xdr:colOff>628650</xdr:colOff>
                    <xdr:row>26</xdr:row>
                    <xdr:rowOff>47625</xdr:rowOff>
                  </from>
                  <to>
                    <xdr:col>1</xdr:col>
                    <xdr:colOff>19050</xdr:colOff>
                    <xdr:row>26</xdr:row>
                    <xdr:rowOff>257175</xdr:rowOff>
                  </to>
                </anchor>
              </controlPr>
            </control>
          </mc:Choice>
        </mc:AlternateContent>
        <mc:AlternateContent xmlns:mc="http://schemas.openxmlformats.org/markup-compatibility/2006">
          <mc:Choice Requires="x14">
            <control shapeId="22600" r:id="rId76" name="Option Button 72">
              <controlPr defaultSize="0" autoFill="0" autoLine="0" autoPict="0">
                <anchor moveWithCells="1">
                  <from>
                    <xdr:col>3</xdr:col>
                    <xdr:colOff>704850</xdr:colOff>
                    <xdr:row>27</xdr:row>
                    <xdr:rowOff>57150</xdr:rowOff>
                  </from>
                  <to>
                    <xdr:col>4</xdr:col>
                    <xdr:colOff>476250</xdr:colOff>
                    <xdr:row>27</xdr:row>
                    <xdr:rowOff>266700</xdr:rowOff>
                  </to>
                </anchor>
              </controlPr>
            </control>
          </mc:Choice>
        </mc:AlternateContent>
        <mc:AlternateContent xmlns:mc="http://schemas.openxmlformats.org/markup-compatibility/2006">
          <mc:Choice Requires="x14">
            <control shapeId="22601" r:id="rId77" name="Option Button 73">
              <controlPr defaultSize="0" autoFill="0" autoLine="0" autoPict="0">
                <anchor moveWithCells="1">
                  <from>
                    <xdr:col>0</xdr:col>
                    <xdr:colOff>628650</xdr:colOff>
                    <xdr:row>29</xdr:row>
                    <xdr:rowOff>104775</xdr:rowOff>
                  </from>
                  <to>
                    <xdr:col>1</xdr:col>
                    <xdr:colOff>19050</xdr:colOff>
                    <xdr:row>29</xdr:row>
                    <xdr:rowOff>314325</xdr:rowOff>
                  </to>
                </anchor>
              </controlPr>
            </control>
          </mc:Choice>
        </mc:AlternateContent>
        <mc:AlternateContent xmlns:mc="http://schemas.openxmlformats.org/markup-compatibility/2006">
          <mc:Choice Requires="x14">
            <control shapeId="22602" r:id="rId78" name="Option Button 74">
              <controlPr defaultSize="0" autoFill="0" autoLine="0" autoPict="0">
                <anchor moveWithCells="1">
                  <from>
                    <xdr:col>0</xdr:col>
                    <xdr:colOff>628650</xdr:colOff>
                    <xdr:row>30</xdr:row>
                    <xdr:rowOff>114300</xdr:rowOff>
                  </from>
                  <to>
                    <xdr:col>1</xdr:col>
                    <xdr:colOff>19050</xdr:colOff>
                    <xdr:row>31</xdr:row>
                    <xdr:rowOff>0</xdr:rowOff>
                  </to>
                </anchor>
              </controlPr>
            </control>
          </mc:Choice>
        </mc:AlternateContent>
        <mc:AlternateContent xmlns:mc="http://schemas.openxmlformats.org/markup-compatibility/2006">
          <mc:Choice Requires="x14">
            <control shapeId="22603" r:id="rId79" name="Option Button 75">
              <controlPr defaultSize="0" autoFill="0" autoLine="0" autoPict="0">
                <anchor moveWithCells="1">
                  <from>
                    <xdr:col>0</xdr:col>
                    <xdr:colOff>628650</xdr:colOff>
                    <xdr:row>13</xdr:row>
                    <xdr:rowOff>209550</xdr:rowOff>
                  </from>
                  <to>
                    <xdr:col>1</xdr:col>
                    <xdr:colOff>9525</xdr:colOff>
                    <xdr:row>14</xdr:row>
                    <xdr:rowOff>171450</xdr:rowOff>
                  </to>
                </anchor>
              </controlPr>
            </control>
          </mc:Choice>
        </mc:AlternateContent>
        <mc:AlternateContent xmlns:mc="http://schemas.openxmlformats.org/markup-compatibility/2006">
          <mc:Choice Requires="x14">
            <control shapeId="22604" r:id="rId80" name="Option Button 76">
              <controlPr defaultSize="0" autoFill="0" autoLine="0" autoPict="0">
                <anchor moveWithCells="1">
                  <from>
                    <xdr:col>1</xdr:col>
                    <xdr:colOff>762000</xdr:colOff>
                    <xdr:row>18</xdr:row>
                    <xdr:rowOff>66675</xdr:rowOff>
                  </from>
                  <to>
                    <xdr:col>2</xdr:col>
                    <xdr:colOff>438150</xdr:colOff>
                    <xdr:row>18</xdr:row>
                    <xdr:rowOff>276225</xdr:rowOff>
                  </to>
                </anchor>
              </controlPr>
            </control>
          </mc:Choice>
        </mc:AlternateContent>
        <mc:AlternateContent xmlns:mc="http://schemas.openxmlformats.org/markup-compatibility/2006">
          <mc:Choice Requires="x14">
            <control shapeId="22605" r:id="rId81" name="Option Button 77">
              <controlPr defaultSize="0" autoFill="0" autoLine="0" autoPict="0">
                <anchor moveWithCells="1">
                  <from>
                    <xdr:col>3</xdr:col>
                    <xdr:colOff>85725</xdr:colOff>
                    <xdr:row>18</xdr:row>
                    <xdr:rowOff>66675</xdr:rowOff>
                  </from>
                  <to>
                    <xdr:col>3</xdr:col>
                    <xdr:colOff>733425</xdr:colOff>
                    <xdr:row>18</xdr:row>
                    <xdr:rowOff>276225</xdr:rowOff>
                  </to>
                </anchor>
              </controlPr>
            </control>
          </mc:Choice>
        </mc:AlternateContent>
        <mc:AlternateContent xmlns:mc="http://schemas.openxmlformats.org/markup-compatibility/2006">
          <mc:Choice Requires="x14">
            <control shapeId="22606" r:id="rId82" name="Option Button 78">
              <controlPr defaultSize="0" autoFill="0" autoLine="0" autoPict="0">
                <anchor moveWithCells="1">
                  <from>
                    <xdr:col>3</xdr:col>
                    <xdr:colOff>828675</xdr:colOff>
                    <xdr:row>18</xdr:row>
                    <xdr:rowOff>66675</xdr:rowOff>
                  </from>
                  <to>
                    <xdr:col>4</xdr:col>
                    <xdr:colOff>609600</xdr:colOff>
                    <xdr:row>18</xdr:row>
                    <xdr:rowOff>276225</xdr:rowOff>
                  </to>
                </anchor>
              </controlPr>
            </control>
          </mc:Choice>
        </mc:AlternateContent>
        <mc:AlternateContent xmlns:mc="http://schemas.openxmlformats.org/markup-compatibility/2006">
          <mc:Choice Requires="x14">
            <control shapeId="22607" r:id="rId83" name="Option Button 79">
              <controlPr defaultSize="0" autoFill="0" autoLine="0" autoPict="0">
                <anchor moveWithCells="1">
                  <from>
                    <xdr:col>0</xdr:col>
                    <xdr:colOff>628650</xdr:colOff>
                    <xdr:row>18</xdr:row>
                    <xdr:rowOff>95250</xdr:rowOff>
                  </from>
                  <to>
                    <xdr:col>1</xdr:col>
                    <xdr:colOff>0</xdr:colOff>
                    <xdr:row>18</xdr:row>
                    <xdr:rowOff>304800</xdr:rowOff>
                  </to>
                </anchor>
              </controlPr>
            </control>
          </mc:Choice>
        </mc:AlternateContent>
        <mc:AlternateContent xmlns:mc="http://schemas.openxmlformats.org/markup-compatibility/2006">
          <mc:Choice Requires="x14">
            <control shapeId="22608" r:id="rId84" name="Group Box 80">
              <controlPr defaultSize="0" print="0" autoFill="0" autoPict="0">
                <anchor moveWithCells="1">
                  <from>
                    <xdr:col>0</xdr:col>
                    <xdr:colOff>0</xdr:colOff>
                    <xdr:row>18</xdr:row>
                    <xdr:rowOff>19050</xdr:rowOff>
                  </from>
                  <to>
                    <xdr:col>7</xdr:col>
                    <xdr:colOff>381000</xdr:colOff>
                    <xdr:row>18</xdr:row>
                    <xdr:rowOff>314325</xdr:rowOff>
                  </to>
                </anchor>
              </controlPr>
            </control>
          </mc:Choice>
        </mc:AlternateContent>
        <mc:AlternateContent xmlns:mc="http://schemas.openxmlformats.org/markup-compatibility/2006">
          <mc:Choice Requires="x14">
            <control shapeId="22615" r:id="rId85" name="Option Button 87">
              <controlPr defaultSize="0" autoFill="0" autoLine="0" autoPict="0">
                <anchor moveWithCells="1">
                  <from>
                    <xdr:col>4</xdr:col>
                    <xdr:colOff>666750</xdr:colOff>
                    <xdr:row>27</xdr:row>
                    <xdr:rowOff>57150</xdr:rowOff>
                  </from>
                  <to>
                    <xdr:col>6</xdr:col>
                    <xdr:colOff>85725</xdr:colOff>
                    <xdr:row>27</xdr:row>
                    <xdr:rowOff>266700</xdr:rowOff>
                  </to>
                </anchor>
              </controlPr>
            </control>
          </mc:Choice>
        </mc:AlternateContent>
        <mc:AlternateContent xmlns:mc="http://schemas.openxmlformats.org/markup-compatibility/2006">
          <mc:Choice Requires="x14">
            <control shapeId="22616" r:id="rId86" name="Option Button 88">
              <controlPr defaultSize="0" autoFill="0" autoLine="0" autoPict="0">
                <anchor moveWithCells="1">
                  <from>
                    <xdr:col>0</xdr:col>
                    <xdr:colOff>628650</xdr:colOff>
                    <xdr:row>27</xdr:row>
                    <xdr:rowOff>76200</xdr:rowOff>
                  </from>
                  <to>
                    <xdr:col>0</xdr:col>
                    <xdr:colOff>1152525</xdr:colOff>
                    <xdr:row>27</xdr:row>
                    <xdr:rowOff>285750</xdr:rowOff>
                  </to>
                </anchor>
              </controlPr>
            </control>
          </mc:Choice>
        </mc:AlternateContent>
        <mc:AlternateContent xmlns:mc="http://schemas.openxmlformats.org/markup-compatibility/2006">
          <mc:Choice Requires="x14">
            <control shapeId="22617" r:id="rId87" name="Option Button 89">
              <controlPr defaultSize="0" autoFill="0" autoLine="0" autoPict="0">
                <anchor moveWithCells="1">
                  <from>
                    <xdr:col>1</xdr:col>
                    <xdr:colOff>180975</xdr:colOff>
                    <xdr:row>28</xdr:row>
                    <xdr:rowOff>57150</xdr:rowOff>
                  </from>
                  <to>
                    <xdr:col>1</xdr:col>
                    <xdr:colOff>923925</xdr:colOff>
                    <xdr:row>28</xdr:row>
                    <xdr:rowOff>266700</xdr:rowOff>
                  </to>
                </anchor>
              </controlPr>
            </control>
          </mc:Choice>
        </mc:AlternateContent>
        <mc:AlternateContent xmlns:mc="http://schemas.openxmlformats.org/markup-compatibility/2006">
          <mc:Choice Requires="x14">
            <control shapeId="22618" r:id="rId88" name="Option Button 90">
              <controlPr defaultSize="0" autoFill="0" autoLine="0" autoPict="0">
                <anchor moveWithCells="1">
                  <from>
                    <xdr:col>2</xdr:col>
                    <xdr:colOff>190500</xdr:colOff>
                    <xdr:row>28</xdr:row>
                    <xdr:rowOff>57150</xdr:rowOff>
                  </from>
                  <to>
                    <xdr:col>3</xdr:col>
                    <xdr:colOff>704850</xdr:colOff>
                    <xdr:row>28</xdr:row>
                    <xdr:rowOff>266700</xdr:rowOff>
                  </to>
                </anchor>
              </controlPr>
            </control>
          </mc:Choice>
        </mc:AlternateContent>
        <mc:AlternateContent xmlns:mc="http://schemas.openxmlformats.org/markup-compatibility/2006">
          <mc:Choice Requires="x14">
            <control shapeId="22619" r:id="rId89" name="Group Box 91">
              <controlPr defaultSize="0" print="0" autoFill="0" autoPict="0">
                <anchor moveWithCells="1">
                  <from>
                    <xdr:col>0</xdr:col>
                    <xdr:colOff>0</xdr:colOff>
                    <xdr:row>28</xdr:row>
                    <xdr:rowOff>9525</xdr:rowOff>
                  </from>
                  <to>
                    <xdr:col>7</xdr:col>
                    <xdr:colOff>381000</xdr:colOff>
                    <xdr:row>28</xdr:row>
                    <xdr:rowOff>304800</xdr:rowOff>
                  </to>
                </anchor>
              </controlPr>
            </control>
          </mc:Choice>
        </mc:AlternateContent>
        <mc:AlternateContent xmlns:mc="http://schemas.openxmlformats.org/markup-compatibility/2006">
          <mc:Choice Requires="x14">
            <control shapeId="22620" r:id="rId90" name="Option Button 92">
              <controlPr defaultSize="0" autoFill="0" autoLine="0" autoPict="0">
                <anchor moveWithCells="1">
                  <from>
                    <xdr:col>3</xdr:col>
                    <xdr:colOff>742950</xdr:colOff>
                    <xdr:row>28</xdr:row>
                    <xdr:rowOff>57150</xdr:rowOff>
                  </from>
                  <to>
                    <xdr:col>5</xdr:col>
                    <xdr:colOff>323850</xdr:colOff>
                    <xdr:row>28</xdr:row>
                    <xdr:rowOff>266700</xdr:rowOff>
                  </to>
                </anchor>
              </controlPr>
            </control>
          </mc:Choice>
        </mc:AlternateContent>
        <mc:AlternateContent xmlns:mc="http://schemas.openxmlformats.org/markup-compatibility/2006">
          <mc:Choice Requires="x14">
            <control shapeId="22622" r:id="rId91" name="Option Button 94">
              <controlPr defaultSize="0" autoFill="0" autoLine="0" autoPict="0">
                <anchor moveWithCells="1">
                  <from>
                    <xdr:col>0</xdr:col>
                    <xdr:colOff>628650</xdr:colOff>
                    <xdr:row>28</xdr:row>
                    <xdr:rowOff>85725</xdr:rowOff>
                  </from>
                  <to>
                    <xdr:col>0</xdr:col>
                    <xdr:colOff>1152525</xdr:colOff>
                    <xdr:row>28</xdr:row>
                    <xdr:rowOff>295275</xdr:rowOff>
                  </to>
                </anchor>
              </controlPr>
            </control>
          </mc:Choice>
        </mc:AlternateContent>
        <mc:AlternateContent xmlns:mc="http://schemas.openxmlformats.org/markup-compatibility/2006">
          <mc:Choice Requires="x14">
            <control shapeId="22623" r:id="rId92" name="Option Button 95">
              <controlPr defaultSize="0" autoFill="0" autoLine="0" autoPict="0">
                <anchor moveWithCells="1">
                  <from>
                    <xdr:col>3</xdr:col>
                    <xdr:colOff>552450</xdr:colOff>
                    <xdr:row>23</xdr:row>
                    <xdr:rowOff>266700</xdr:rowOff>
                  </from>
                  <to>
                    <xdr:col>4</xdr:col>
                    <xdr:colOff>314325</xdr:colOff>
                    <xdr:row>23</xdr:row>
                    <xdr:rowOff>476250</xdr:rowOff>
                  </to>
                </anchor>
              </controlPr>
            </control>
          </mc:Choice>
        </mc:AlternateContent>
        <mc:AlternateContent xmlns:mc="http://schemas.openxmlformats.org/markup-compatibility/2006">
          <mc:Choice Requires="x14">
            <control shapeId="22624" r:id="rId93" name="Option Button 96">
              <controlPr defaultSize="0" autoFill="0" autoLine="0" autoPict="0">
                <anchor moveWithCells="1">
                  <from>
                    <xdr:col>0</xdr:col>
                    <xdr:colOff>628650</xdr:colOff>
                    <xdr:row>23</xdr:row>
                    <xdr:rowOff>228600</xdr:rowOff>
                  </from>
                  <to>
                    <xdr:col>1</xdr:col>
                    <xdr:colOff>9525</xdr:colOff>
                    <xdr:row>23</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4"/>
  <sheetViews>
    <sheetView tabSelected="1" topLeftCell="C34" zoomScaleNormal="100" workbookViewId="0">
      <selection activeCell="D39" sqref="D39"/>
    </sheetView>
  </sheetViews>
  <sheetFormatPr defaultRowHeight="11.25"/>
  <cols>
    <col min="1" max="1" width="8.125" style="2" hidden="1" customWidth="1"/>
    <col min="2" max="2" width="0" style="2" hidden="1" customWidth="1"/>
    <col min="3" max="3" width="7.5" style="2" bestFit="1" customWidth="1"/>
    <col min="4" max="4" width="57" style="3" customWidth="1"/>
    <col min="5" max="5" width="9" style="2"/>
    <col min="6" max="6" width="11.625" style="2" bestFit="1" customWidth="1"/>
    <col min="7" max="12" width="9" style="2"/>
    <col min="13" max="13" width="7.625" style="2" customWidth="1"/>
    <col min="14" max="14" width="6" style="2" hidden="1" customWidth="1"/>
    <col min="15" max="15" width="4.5" style="2" hidden="1" customWidth="1"/>
    <col min="16" max="37" width="9" style="2" hidden="1" customWidth="1"/>
    <col min="38" max="16384" width="9" style="2"/>
  </cols>
  <sheetData>
    <row r="1" spans="1:37" s="19" customFormat="1" ht="19.5" customHeight="1">
      <c r="A1" s="70"/>
      <c r="B1" s="70"/>
      <c r="C1" s="70" t="str">
        <f>患者基本情報!B3&amp;" "&amp;患者基本情報!D3&amp;" さん　("&amp;患者基本情報!B2&amp;")"</f>
        <v xml:space="preserve">  さん　()</v>
      </c>
      <c r="D1" s="71"/>
      <c r="E1" s="72" t="s">
        <v>110</v>
      </c>
      <c r="F1" s="34"/>
      <c r="G1" s="72"/>
      <c r="H1" s="72" t="s">
        <v>120</v>
      </c>
      <c r="I1" s="72"/>
      <c r="J1" s="69"/>
      <c r="K1" s="36" t="s">
        <v>119</v>
      </c>
      <c r="L1" s="72"/>
      <c r="M1" s="72"/>
      <c r="N1" s="149"/>
      <c r="O1" s="149"/>
      <c r="P1" s="149"/>
      <c r="Q1" s="149"/>
      <c r="R1" s="149"/>
      <c r="S1" s="149"/>
      <c r="T1" s="149"/>
      <c r="U1" s="149"/>
      <c r="V1" s="149"/>
      <c r="W1" s="149"/>
      <c r="X1" s="149"/>
      <c r="Y1" s="149"/>
      <c r="Z1" s="149"/>
      <c r="AA1" s="149"/>
      <c r="AB1" s="149"/>
      <c r="AC1" s="149"/>
      <c r="AD1" s="149"/>
      <c r="AE1" s="149"/>
      <c r="AF1" s="149"/>
      <c r="AG1" s="149"/>
      <c r="AH1" s="149"/>
      <c r="AI1" s="149"/>
      <c r="AJ1" s="149"/>
      <c r="AK1" s="149"/>
    </row>
    <row r="2" spans="1:37">
      <c r="A2" s="49"/>
      <c r="B2" s="49"/>
      <c r="C2" s="49"/>
      <c r="D2" s="53"/>
      <c r="E2" s="49"/>
      <c r="F2" s="114"/>
      <c r="G2" s="49"/>
      <c r="H2" s="49"/>
      <c r="I2" s="49"/>
      <c r="J2" s="49"/>
      <c r="K2" s="49"/>
      <c r="L2" s="49"/>
      <c r="M2" s="49"/>
      <c r="O2" s="49"/>
    </row>
    <row r="3" spans="1:37" ht="13.5">
      <c r="A3" s="49"/>
      <c r="B3" s="49"/>
      <c r="C3" s="72" t="s">
        <v>222</v>
      </c>
      <c r="D3" s="53"/>
      <c r="E3" s="49"/>
      <c r="F3" s="49"/>
      <c r="G3" s="49"/>
      <c r="H3" s="49"/>
      <c r="I3" s="49"/>
      <c r="J3" s="49"/>
      <c r="K3" s="49"/>
      <c r="L3" s="49"/>
      <c r="M3" s="49"/>
      <c r="O3" s="49"/>
    </row>
    <row r="4" spans="1:37">
      <c r="A4" s="49"/>
      <c r="B4" s="49"/>
      <c r="C4" s="49" t="s">
        <v>223</v>
      </c>
      <c r="D4" s="53"/>
      <c r="E4" s="49"/>
      <c r="F4" s="49"/>
      <c r="G4" s="49"/>
      <c r="H4" s="49"/>
      <c r="I4" s="49"/>
      <c r="J4" s="49"/>
      <c r="K4" s="49"/>
      <c r="L4" s="49"/>
      <c r="M4" s="49"/>
      <c r="O4" s="49"/>
    </row>
    <row r="5" spans="1:37">
      <c r="A5" s="49"/>
      <c r="B5" s="49"/>
      <c r="C5" s="49"/>
      <c r="D5" s="53"/>
      <c r="E5" s="49"/>
      <c r="F5" s="49"/>
      <c r="G5" s="49"/>
      <c r="H5" s="49"/>
      <c r="I5" s="49"/>
      <c r="J5" s="49"/>
      <c r="K5" s="49"/>
      <c r="L5" s="49"/>
      <c r="M5" s="49"/>
      <c r="O5" s="49"/>
    </row>
    <row r="6" spans="1:37" ht="15" customHeight="1">
      <c r="A6" s="49"/>
      <c r="B6" s="49"/>
      <c r="C6" s="49" t="s">
        <v>224</v>
      </c>
      <c r="D6" s="53"/>
      <c r="E6" s="49"/>
      <c r="F6" s="49"/>
      <c r="G6" s="49"/>
      <c r="H6" s="49"/>
      <c r="I6" s="49"/>
      <c r="J6" s="49"/>
      <c r="K6" s="49"/>
      <c r="L6" s="49"/>
      <c r="M6" s="49"/>
      <c r="O6" s="49"/>
    </row>
    <row r="7" spans="1:37" ht="15" customHeight="1">
      <c r="A7" s="49"/>
      <c r="B7" s="49"/>
      <c r="C7" s="102" t="s">
        <v>225</v>
      </c>
      <c r="D7" s="53"/>
      <c r="E7" s="49"/>
      <c r="F7" s="49"/>
      <c r="G7" s="49"/>
      <c r="H7" s="49"/>
      <c r="I7" s="49"/>
      <c r="J7" s="49"/>
      <c r="K7" s="49"/>
      <c r="L7" s="49"/>
      <c r="M7" s="49"/>
      <c r="O7" s="49"/>
    </row>
    <row r="8" spans="1:37" ht="15" customHeight="1">
      <c r="A8" s="49"/>
      <c r="B8" s="49"/>
      <c r="C8" s="49" t="s">
        <v>226</v>
      </c>
      <c r="D8" s="53"/>
      <c r="E8" s="49"/>
      <c r="F8" s="49"/>
      <c r="G8" s="49"/>
      <c r="H8" s="49"/>
      <c r="I8" s="49"/>
      <c r="J8" s="49"/>
      <c r="K8" s="49"/>
      <c r="L8" s="49"/>
      <c r="M8" s="49"/>
      <c r="O8" s="49"/>
    </row>
    <row r="9" spans="1:37" ht="15" customHeight="1">
      <c r="A9" s="49"/>
      <c r="B9" s="49"/>
      <c r="C9" s="49" t="s">
        <v>227</v>
      </c>
      <c r="D9" s="53"/>
      <c r="E9" s="49"/>
      <c r="F9" s="49"/>
      <c r="G9" s="49"/>
      <c r="H9" s="49"/>
      <c r="I9" s="49"/>
      <c r="J9" s="49"/>
      <c r="K9" s="49"/>
      <c r="L9" s="49"/>
      <c r="M9" s="49"/>
      <c r="O9" s="49"/>
    </row>
    <row r="10" spans="1:37" ht="15" customHeight="1">
      <c r="A10" s="49"/>
      <c r="B10" s="49"/>
      <c r="C10" s="49" t="s">
        <v>228</v>
      </c>
      <c r="D10" s="53"/>
      <c r="E10" s="49"/>
      <c r="F10" s="49"/>
      <c r="G10" s="49"/>
      <c r="H10" s="49"/>
      <c r="I10" s="49"/>
      <c r="J10" s="49"/>
      <c r="K10" s="49"/>
      <c r="L10" s="49"/>
      <c r="M10" s="49"/>
      <c r="O10" s="49"/>
    </row>
    <row r="11" spans="1:37" ht="15" customHeight="1">
      <c r="A11" s="49"/>
      <c r="B11" s="49"/>
      <c r="C11" s="49" t="s">
        <v>229</v>
      </c>
      <c r="D11" s="53"/>
      <c r="E11" s="49"/>
      <c r="F11" s="49"/>
      <c r="G11" s="49"/>
      <c r="H11" s="49"/>
      <c r="I11" s="49"/>
      <c r="J11" s="49"/>
      <c r="K11" s="49"/>
      <c r="L11" s="49"/>
      <c r="M11" s="49"/>
      <c r="O11" s="49"/>
    </row>
    <row r="12" spans="1:37" ht="15" customHeight="1">
      <c r="A12" s="49"/>
      <c r="B12" s="49"/>
      <c r="C12" s="49" t="s">
        <v>230</v>
      </c>
      <c r="D12" s="53"/>
      <c r="E12" s="49"/>
      <c r="F12" s="49"/>
      <c r="G12" s="49"/>
      <c r="H12" s="49"/>
      <c r="I12" s="49"/>
      <c r="J12" s="49"/>
      <c r="K12" s="49"/>
      <c r="L12" s="49"/>
      <c r="M12" s="49"/>
      <c r="O12" s="49"/>
    </row>
    <row r="13" spans="1:37">
      <c r="A13" s="49"/>
      <c r="B13" s="49"/>
      <c r="C13" s="49"/>
      <c r="D13" s="53"/>
      <c r="E13" s="49"/>
      <c r="F13" s="49"/>
      <c r="G13" s="49"/>
      <c r="H13" s="49"/>
      <c r="I13" s="49"/>
      <c r="J13" s="49"/>
      <c r="K13" s="49"/>
      <c r="L13" s="49"/>
      <c r="M13" s="49"/>
      <c r="O13" s="49"/>
    </row>
    <row r="14" spans="1:37">
      <c r="A14" s="49"/>
      <c r="B14" s="49"/>
      <c r="C14" s="49"/>
      <c r="D14" s="53"/>
      <c r="E14" s="49"/>
      <c r="F14" s="49"/>
      <c r="G14" s="49"/>
      <c r="H14" s="49"/>
      <c r="I14" s="49"/>
      <c r="J14" s="49"/>
      <c r="K14" s="49"/>
      <c r="L14" s="49"/>
      <c r="M14" s="49"/>
      <c r="O14" s="49"/>
    </row>
    <row r="15" spans="1:37" ht="18.75" customHeight="1">
      <c r="A15" s="11" t="s">
        <v>53</v>
      </c>
      <c r="B15" s="11" t="s">
        <v>54</v>
      </c>
      <c r="C15" s="11" t="s">
        <v>50</v>
      </c>
      <c r="D15" s="11" t="s">
        <v>51</v>
      </c>
      <c r="E15" s="12"/>
      <c r="F15" s="13"/>
      <c r="G15" s="13"/>
      <c r="H15" s="13"/>
      <c r="I15" s="13"/>
      <c r="J15" s="13"/>
      <c r="K15" s="13"/>
      <c r="L15" s="13"/>
      <c r="M15" s="14"/>
      <c r="N15" s="45" t="s">
        <v>241</v>
      </c>
      <c r="O15" s="49" t="s">
        <v>0</v>
      </c>
    </row>
    <row r="16" spans="1:37" ht="52.5" customHeight="1">
      <c r="A16" s="4" t="s">
        <v>55</v>
      </c>
      <c r="B16" s="4" t="s">
        <v>56</v>
      </c>
      <c r="C16" s="10">
        <v>1</v>
      </c>
      <c r="D16" s="6" t="s">
        <v>1</v>
      </c>
      <c r="E16" s="15"/>
      <c r="F16" s="16"/>
      <c r="G16" s="16"/>
      <c r="H16" s="16"/>
      <c r="I16" s="16"/>
      <c r="J16" s="16"/>
      <c r="K16" s="16"/>
      <c r="L16" s="16"/>
      <c r="M16" s="17"/>
      <c r="N16" s="45">
        <v>8</v>
      </c>
      <c r="O16" s="49">
        <f t="shared" ref="O16:O35" si="0">IF(N16=8,1,N16)</f>
        <v>1</v>
      </c>
    </row>
    <row r="17" spans="1:15" ht="52.5" customHeight="1">
      <c r="A17" s="4" t="s">
        <v>57</v>
      </c>
      <c r="B17" s="4" t="s">
        <v>58</v>
      </c>
      <c r="C17" s="10">
        <v>2</v>
      </c>
      <c r="D17" s="6" t="s">
        <v>2</v>
      </c>
      <c r="E17" s="15"/>
      <c r="F17" s="16"/>
      <c r="G17" s="16"/>
      <c r="H17" s="16"/>
      <c r="I17" s="16"/>
      <c r="J17" s="16"/>
      <c r="K17" s="16"/>
      <c r="L17" s="16"/>
      <c r="M17" s="17"/>
      <c r="N17" s="45">
        <v>8</v>
      </c>
      <c r="O17" s="49">
        <f t="shared" si="0"/>
        <v>1</v>
      </c>
    </row>
    <row r="18" spans="1:15" ht="52.5" customHeight="1">
      <c r="A18" s="4" t="s">
        <v>57</v>
      </c>
      <c r="B18" s="4" t="s">
        <v>58</v>
      </c>
      <c r="C18" s="9">
        <v>3</v>
      </c>
      <c r="D18" s="6" t="s">
        <v>3</v>
      </c>
      <c r="E18" s="15"/>
      <c r="F18" s="16"/>
      <c r="G18" s="16"/>
      <c r="H18" s="16"/>
      <c r="I18" s="16"/>
      <c r="J18" s="16"/>
      <c r="K18" s="16"/>
      <c r="L18" s="16"/>
      <c r="M18" s="17"/>
      <c r="N18" s="45">
        <v>8</v>
      </c>
      <c r="O18" s="49">
        <f t="shared" si="0"/>
        <v>1</v>
      </c>
    </row>
    <row r="19" spans="1:15" ht="52.5" customHeight="1">
      <c r="A19" s="4" t="s">
        <v>57</v>
      </c>
      <c r="B19" s="4" t="s">
        <v>58</v>
      </c>
      <c r="C19" s="9">
        <v>4</v>
      </c>
      <c r="D19" s="6" t="s">
        <v>4</v>
      </c>
      <c r="E19" s="15"/>
      <c r="F19" s="16"/>
      <c r="G19" s="16"/>
      <c r="H19" s="16"/>
      <c r="I19" s="16"/>
      <c r="J19" s="16"/>
      <c r="K19" s="16"/>
      <c r="L19" s="16"/>
      <c r="M19" s="17"/>
      <c r="N19" s="45">
        <v>8</v>
      </c>
      <c r="O19" s="49">
        <f t="shared" si="0"/>
        <v>1</v>
      </c>
    </row>
    <row r="20" spans="1:15" ht="52.5" customHeight="1">
      <c r="A20" s="4" t="s">
        <v>57</v>
      </c>
      <c r="B20" s="4" t="s">
        <v>58</v>
      </c>
      <c r="C20" s="9">
        <v>5</v>
      </c>
      <c r="D20" s="6" t="s">
        <v>5</v>
      </c>
      <c r="E20" s="15"/>
      <c r="F20" s="16"/>
      <c r="G20" s="16"/>
      <c r="H20" s="16"/>
      <c r="I20" s="16"/>
      <c r="J20" s="16"/>
      <c r="K20" s="16"/>
      <c r="L20" s="16"/>
      <c r="M20" s="17"/>
      <c r="N20" s="45">
        <v>8</v>
      </c>
      <c r="O20" s="49">
        <f t="shared" si="0"/>
        <v>1</v>
      </c>
    </row>
    <row r="21" spans="1:15" s="190" customFormat="1" ht="52.5" customHeight="1">
      <c r="A21" s="188" t="s">
        <v>57</v>
      </c>
      <c r="B21" s="188" t="s">
        <v>58</v>
      </c>
      <c r="C21" s="191">
        <v>6</v>
      </c>
      <c r="D21" s="192" t="s">
        <v>6</v>
      </c>
      <c r="E21" s="193"/>
      <c r="F21" s="194"/>
      <c r="G21" s="194"/>
      <c r="H21" s="194"/>
      <c r="I21" s="194"/>
      <c r="J21" s="194"/>
      <c r="K21" s="194"/>
      <c r="L21" s="194"/>
      <c r="M21" s="195"/>
      <c r="N21" s="189">
        <v>8</v>
      </c>
      <c r="O21" s="190">
        <f t="shared" si="0"/>
        <v>1</v>
      </c>
    </row>
    <row r="22" spans="1:15" s="190" customFormat="1" ht="52.5" customHeight="1">
      <c r="A22" s="188" t="s">
        <v>57</v>
      </c>
      <c r="B22" s="188" t="s">
        <v>58</v>
      </c>
      <c r="C22" s="191">
        <v>7</v>
      </c>
      <c r="D22" s="192" t="s">
        <v>7</v>
      </c>
      <c r="E22" s="193"/>
      <c r="F22" s="194"/>
      <c r="G22" s="194"/>
      <c r="H22" s="194"/>
      <c r="I22" s="194"/>
      <c r="J22" s="194"/>
      <c r="K22" s="194"/>
      <c r="L22" s="194"/>
      <c r="M22" s="195"/>
      <c r="N22" s="189">
        <v>8</v>
      </c>
      <c r="O22" s="190">
        <f t="shared" si="0"/>
        <v>1</v>
      </c>
    </row>
    <row r="23" spans="1:15" s="190" customFormat="1" ht="52.5" customHeight="1">
      <c r="A23" s="188" t="s">
        <v>57</v>
      </c>
      <c r="B23" s="188" t="s">
        <v>58</v>
      </c>
      <c r="C23" s="191">
        <v>8</v>
      </c>
      <c r="D23" s="192" t="s">
        <v>8</v>
      </c>
      <c r="E23" s="193"/>
      <c r="F23" s="194"/>
      <c r="G23" s="194"/>
      <c r="H23" s="194"/>
      <c r="I23" s="194"/>
      <c r="J23" s="194"/>
      <c r="K23" s="194"/>
      <c r="L23" s="194"/>
      <c r="M23" s="195"/>
      <c r="N23" s="189">
        <v>8</v>
      </c>
      <c r="O23" s="190">
        <f t="shared" si="0"/>
        <v>1</v>
      </c>
    </row>
    <row r="24" spans="1:15" s="190" customFormat="1" ht="52.5" customHeight="1">
      <c r="A24" s="188" t="s">
        <v>57</v>
      </c>
      <c r="B24" s="188" t="s">
        <v>58</v>
      </c>
      <c r="C24" s="191">
        <v>9</v>
      </c>
      <c r="D24" s="192" t="s">
        <v>9</v>
      </c>
      <c r="E24" s="193"/>
      <c r="F24" s="194"/>
      <c r="G24" s="194"/>
      <c r="H24" s="194"/>
      <c r="I24" s="194"/>
      <c r="J24" s="194"/>
      <c r="K24" s="194"/>
      <c r="L24" s="194"/>
      <c r="M24" s="195"/>
      <c r="N24" s="189">
        <v>8</v>
      </c>
      <c r="O24" s="190">
        <f t="shared" si="0"/>
        <v>1</v>
      </c>
    </row>
    <row r="25" spans="1:15" s="190" customFormat="1" ht="52.5" customHeight="1">
      <c r="A25" s="188" t="s">
        <v>57</v>
      </c>
      <c r="B25" s="188" t="s">
        <v>58</v>
      </c>
      <c r="C25" s="191">
        <v>10</v>
      </c>
      <c r="D25" s="192" t="s">
        <v>10</v>
      </c>
      <c r="E25" s="193"/>
      <c r="F25" s="194"/>
      <c r="G25" s="194"/>
      <c r="H25" s="194"/>
      <c r="I25" s="194"/>
      <c r="J25" s="194"/>
      <c r="K25" s="194"/>
      <c r="L25" s="194"/>
      <c r="M25" s="195"/>
      <c r="N25" s="189">
        <v>8</v>
      </c>
      <c r="O25" s="190">
        <f t="shared" si="0"/>
        <v>1</v>
      </c>
    </row>
    <row r="26" spans="1:15" ht="52.5" customHeight="1">
      <c r="A26" s="4" t="s">
        <v>57</v>
      </c>
      <c r="B26" s="4" t="s">
        <v>58</v>
      </c>
      <c r="C26" s="10">
        <v>11</v>
      </c>
      <c r="D26" s="6" t="s">
        <v>11</v>
      </c>
      <c r="E26" s="15"/>
      <c r="F26" s="16"/>
      <c r="G26" s="16"/>
      <c r="H26" s="16"/>
      <c r="I26" s="16"/>
      <c r="J26" s="16"/>
      <c r="K26" s="16"/>
      <c r="L26" s="16"/>
      <c r="M26" s="17"/>
      <c r="N26" s="45">
        <v>8</v>
      </c>
      <c r="O26" s="49">
        <f t="shared" si="0"/>
        <v>1</v>
      </c>
    </row>
    <row r="27" spans="1:15" ht="52.5" customHeight="1">
      <c r="A27" s="4" t="s">
        <v>57</v>
      </c>
      <c r="B27" s="4" t="s">
        <v>58</v>
      </c>
      <c r="C27" s="10">
        <v>12</v>
      </c>
      <c r="D27" s="6" t="s">
        <v>12</v>
      </c>
      <c r="E27" s="15"/>
      <c r="F27" s="16"/>
      <c r="G27" s="16"/>
      <c r="H27" s="16"/>
      <c r="I27" s="16"/>
      <c r="J27" s="16"/>
      <c r="K27" s="16"/>
      <c r="L27" s="16"/>
      <c r="M27" s="17"/>
      <c r="N27" s="45">
        <v>8</v>
      </c>
      <c r="O27" s="49">
        <f t="shared" si="0"/>
        <v>1</v>
      </c>
    </row>
    <row r="28" spans="1:15" ht="52.5" customHeight="1">
      <c r="A28" s="4" t="s">
        <v>57</v>
      </c>
      <c r="B28" s="4" t="s">
        <v>240</v>
      </c>
      <c r="C28" s="10">
        <v>13</v>
      </c>
      <c r="D28" s="6" t="s">
        <v>13</v>
      </c>
      <c r="E28" s="15"/>
      <c r="F28" s="16"/>
      <c r="G28" s="16"/>
      <c r="H28" s="16"/>
      <c r="I28" s="16"/>
      <c r="J28" s="16"/>
      <c r="K28" s="16"/>
      <c r="L28" s="16"/>
      <c r="M28" s="17"/>
      <c r="N28" s="45">
        <v>8</v>
      </c>
      <c r="O28" s="49">
        <f t="shared" si="0"/>
        <v>1</v>
      </c>
    </row>
    <row r="29" spans="1:15" ht="52.5" customHeight="1">
      <c r="A29" s="4" t="s">
        <v>57</v>
      </c>
      <c r="B29" s="4" t="s">
        <v>58</v>
      </c>
      <c r="C29" s="10">
        <v>14</v>
      </c>
      <c r="D29" s="6" t="s">
        <v>14</v>
      </c>
      <c r="E29" s="15"/>
      <c r="F29" s="16"/>
      <c r="G29" s="16"/>
      <c r="H29" s="16"/>
      <c r="I29" s="16"/>
      <c r="J29" s="16"/>
      <c r="K29" s="16"/>
      <c r="L29" s="16"/>
      <c r="M29" s="17"/>
      <c r="N29" s="45">
        <v>8</v>
      </c>
      <c r="O29" s="49">
        <f t="shared" si="0"/>
        <v>1</v>
      </c>
    </row>
    <row r="30" spans="1:15" ht="52.5" customHeight="1">
      <c r="A30" s="4" t="s">
        <v>57</v>
      </c>
      <c r="B30" s="4" t="s">
        <v>58</v>
      </c>
      <c r="C30" s="10">
        <v>15</v>
      </c>
      <c r="D30" s="6" t="s">
        <v>15</v>
      </c>
      <c r="E30" s="15"/>
      <c r="F30" s="16"/>
      <c r="G30" s="16"/>
      <c r="H30" s="16"/>
      <c r="I30" s="16"/>
      <c r="J30" s="16"/>
      <c r="K30" s="16"/>
      <c r="L30" s="16"/>
      <c r="M30" s="17"/>
      <c r="N30" s="45">
        <v>8</v>
      </c>
      <c r="O30" s="49">
        <f t="shared" si="0"/>
        <v>1</v>
      </c>
    </row>
    <row r="31" spans="1:15" s="199" customFormat="1" ht="52.5" customHeight="1">
      <c r="A31" s="196" t="s">
        <v>57</v>
      </c>
      <c r="B31" s="197" t="s">
        <v>59</v>
      </c>
      <c r="C31" s="191">
        <v>16</v>
      </c>
      <c r="D31" s="192" t="s">
        <v>16</v>
      </c>
      <c r="E31" s="193"/>
      <c r="F31" s="194"/>
      <c r="G31" s="194"/>
      <c r="H31" s="194"/>
      <c r="I31" s="194"/>
      <c r="J31" s="194"/>
      <c r="K31" s="194"/>
      <c r="L31" s="194"/>
      <c r="M31" s="195"/>
      <c r="N31" s="198">
        <v>8</v>
      </c>
      <c r="O31" s="199">
        <f t="shared" si="0"/>
        <v>1</v>
      </c>
    </row>
    <row r="32" spans="1:15" s="199" customFormat="1" ht="52.5" customHeight="1">
      <c r="A32" s="196" t="s">
        <v>55</v>
      </c>
      <c r="B32" s="197" t="s">
        <v>60</v>
      </c>
      <c r="C32" s="191">
        <v>17</v>
      </c>
      <c r="D32" s="192" t="s">
        <v>17</v>
      </c>
      <c r="E32" s="193"/>
      <c r="F32" s="194"/>
      <c r="G32" s="194"/>
      <c r="H32" s="194"/>
      <c r="I32" s="194"/>
      <c r="J32" s="194"/>
      <c r="K32" s="194"/>
      <c r="L32" s="194"/>
      <c r="M32" s="195"/>
      <c r="N32" s="198">
        <v>8</v>
      </c>
      <c r="O32" s="199">
        <f t="shared" si="0"/>
        <v>1</v>
      </c>
    </row>
    <row r="33" spans="1:37" ht="52.5" customHeight="1">
      <c r="A33" s="4" t="s">
        <v>61</v>
      </c>
      <c r="B33" s="5" t="s">
        <v>62</v>
      </c>
      <c r="C33" s="9">
        <v>18</v>
      </c>
      <c r="D33" s="6" t="s">
        <v>18</v>
      </c>
      <c r="E33" s="15"/>
      <c r="F33" s="16"/>
      <c r="G33" s="16"/>
      <c r="H33" s="16"/>
      <c r="I33" s="16"/>
      <c r="J33" s="16"/>
      <c r="K33" s="16"/>
      <c r="L33" s="16"/>
      <c r="M33" s="17"/>
      <c r="N33" s="45">
        <v>8</v>
      </c>
      <c r="O33" s="49">
        <f t="shared" si="0"/>
        <v>1</v>
      </c>
    </row>
    <row r="34" spans="1:37" ht="52.5" customHeight="1">
      <c r="A34" s="4" t="s">
        <v>57</v>
      </c>
      <c r="B34" s="5" t="s">
        <v>59</v>
      </c>
      <c r="C34" s="10">
        <v>19</v>
      </c>
      <c r="D34" s="6" t="s">
        <v>19</v>
      </c>
      <c r="E34" s="15"/>
      <c r="F34" s="16"/>
      <c r="G34" s="16"/>
      <c r="H34" s="16"/>
      <c r="I34" s="16"/>
      <c r="J34" s="16"/>
      <c r="K34" s="16"/>
      <c r="L34" s="16"/>
      <c r="M34" s="17"/>
      <c r="N34" s="45">
        <v>8</v>
      </c>
      <c r="O34" s="49">
        <f>IF(N34=8,1,N34)</f>
        <v>1</v>
      </c>
    </row>
    <row r="35" spans="1:37" ht="52.5" customHeight="1">
      <c r="A35" s="4" t="s">
        <v>57</v>
      </c>
      <c r="B35" s="5" t="s">
        <v>59</v>
      </c>
      <c r="C35" s="10">
        <v>20</v>
      </c>
      <c r="D35" s="6" t="s">
        <v>20</v>
      </c>
      <c r="E35" s="15"/>
      <c r="F35" s="16"/>
      <c r="G35" s="16"/>
      <c r="H35" s="16"/>
      <c r="I35" s="16"/>
      <c r="J35" s="16"/>
      <c r="K35" s="16"/>
      <c r="L35" s="16"/>
      <c r="M35" s="17"/>
      <c r="N35" s="45">
        <v>8</v>
      </c>
      <c r="O35" s="49">
        <f t="shared" si="0"/>
        <v>1</v>
      </c>
      <c r="P35" s="153">
        <v>1</v>
      </c>
      <c r="Q35" s="153">
        <v>2</v>
      </c>
      <c r="R35" s="153">
        <v>3</v>
      </c>
      <c r="S35" s="153">
        <v>4</v>
      </c>
      <c r="T35" s="153">
        <v>5</v>
      </c>
      <c r="U35" s="153">
        <v>6</v>
      </c>
      <c r="V35" s="153">
        <v>7</v>
      </c>
      <c r="W35" s="153">
        <v>8</v>
      </c>
      <c r="X35" s="153">
        <v>9</v>
      </c>
      <c r="Y35" s="153">
        <v>10</v>
      </c>
      <c r="Z35" s="153">
        <v>11</v>
      </c>
      <c r="AA35" s="153">
        <v>12</v>
      </c>
      <c r="AB35" s="153">
        <v>13</v>
      </c>
      <c r="AC35" s="153">
        <v>14</v>
      </c>
      <c r="AD35" s="153">
        <v>15</v>
      </c>
      <c r="AE35" s="153">
        <v>16</v>
      </c>
      <c r="AF35" s="153">
        <v>17</v>
      </c>
      <c r="AG35" s="153">
        <v>18</v>
      </c>
      <c r="AH35" s="153">
        <v>19</v>
      </c>
      <c r="AI35" s="153">
        <v>20</v>
      </c>
      <c r="AJ35" s="153">
        <v>21</v>
      </c>
      <c r="AK35" s="153">
        <v>22</v>
      </c>
    </row>
    <row r="36" spans="1:37" ht="170.25" customHeight="1">
      <c r="A36" s="4" t="s">
        <v>63</v>
      </c>
      <c r="B36" s="5" t="s">
        <v>64</v>
      </c>
      <c r="C36" s="10">
        <v>21</v>
      </c>
      <c r="D36" s="6" t="s">
        <v>505</v>
      </c>
      <c r="E36" s="57"/>
      <c r="F36" s="50"/>
      <c r="G36" s="50"/>
      <c r="H36" s="50"/>
      <c r="I36" s="50"/>
      <c r="J36" s="50"/>
      <c r="K36" s="50"/>
      <c r="L36" s="50"/>
      <c r="M36" s="51"/>
      <c r="N36" s="156">
        <f>IF(COUNTIF(Q36:AK36,TRUE)&gt;0,COUNTIF(Q36:AK36,TRUE),0)</f>
        <v>0</v>
      </c>
      <c r="O36" s="157">
        <f>N36</f>
        <v>0</v>
      </c>
      <c r="P36" s="156" t="b">
        <v>0</v>
      </c>
      <c r="Q36" s="156" t="b">
        <v>0</v>
      </c>
      <c r="R36" s="156" t="b">
        <v>0</v>
      </c>
      <c r="S36" s="156" t="b">
        <v>0</v>
      </c>
      <c r="T36" s="156" t="b">
        <v>0</v>
      </c>
      <c r="U36" s="156" t="b">
        <v>0</v>
      </c>
      <c r="V36" s="156" t="b">
        <v>0</v>
      </c>
      <c r="W36" s="156" t="b">
        <v>0</v>
      </c>
      <c r="X36" s="156" t="b">
        <v>0</v>
      </c>
      <c r="Y36" s="156" t="b">
        <v>0</v>
      </c>
      <c r="Z36" s="156" t="b">
        <v>0</v>
      </c>
      <c r="AA36" s="156" t="b">
        <v>0</v>
      </c>
      <c r="AB36" s="156" t="b">
        <v>0</v>
      </c>
      <c r="AC36" s="156" t="b">
        <v>0</v>
      </c>
      <c r="AD36" s="156" t="b">
        <v>0</v>
      </c>
      <c r="AE36" s="156" t="b">
        <v>0</v>
      </c>
      <c r="AF36" s="156" t="b">
        <v>0</v>
      </c>
      <c r="AG36" s="156" t="b">
        <v>0</v>
      </c>
      <c r="AH36" s="156" t="b">
        <v>0</v>
      </c>
      <c r="AI36" s="156" t="b">
        <v>0</v>
      </c>
      <c r="AJ36" s="156" t="b">
        <v>0</v>
      </c>
      <c r="AK36" s="156" t="b">
        <v>0</v>
      </c>
    </row>
    <row r="37" spans="1:37" ht="52.5" customHeight="1">
      <c r="A37" s="4" t="s">
        <v>57</v>
      </c>
      <c r="B37" s="5" t="s">
        <v>59</v>
      </c>
      <c r="C37" s="10">
        <v>22</v>
      </c>
      <c r="D37" s="6" t="s">
        <v>482</v>
      </c>
      <c r="E37" s="15"/>
      <c r="F37" s="16"/>
      <c r="G37" s="16"/>
      <c r="H37" s="16"/>
      <c r="I37" s="16"/>
      <c r="J37" s="16"/>
      <c r="K37" s="16"/>
      <c r="L37" s="16"/>
      <c r="M37" s="17"/>
      <c r="N37" s="45">
        <v>8</v>
      </c>
      <c r="O37" s="49">
        <f>IF(N37=8,1,N37)</f>
        <v>1</v>
      </c>
      <c r="P37" s="29"/>
      <c r="Q37" s="29"/>
      <c r="R37" s="29"/>
      <c r="S37" s="29"/>
      <c r="T37" s="29"/>
      <c r="U37" s="29"/>
      <c r="V37" s="29"/>
      <c r="W37" s="29"/>
      <c r="X37" s="29"/>
      <c r="Y37" s="29"/>
      <c r="Z37" s="29"/>
      <c r="AA37" s="29"/>
      <c r="AB37" s="29"/>
      <c r="AC37" s="29"/>
      <c r="AD37" s="29"/>
      <c r="AE37" s="29"/>
      <c r="AF37" s="29"/>
      <c r="AG37" s="29"/>
      <c r="AH37" s="29"/>
      <c r="AI37" s="29"/>
      <c r="AJ37" s="29"/>
      <c r="AK37" s="29"/>
    </row>
    <row r="38" spans="1:37" ht="52.5" customHeight="1">
      <c r="A38" s="4" t="s">
        <v>57</v>
      </c>
      <c r="B38" s="5" t="s">
        <v>59</v>
      </c>
      <c r="C38" s="9">
        <v>23</v>
      </c>
      <c r="D38" s="6" t="s">
        <v>483</v>
      </c>
      <c r="E38" s="15"/>
      <c r="F38" s="16"/>
      <c r="G38" s="16"/>
      <c r="H38" s="16"/>
      <c r="I38" s="16"/>
      <c r="J38" s="16"/>
      <c r="K38" s="16"/>
      <c r="L38" s="16"/>
      <c r="M38" s="17"/>
      <c r="N38" s="45">
        <v>8</v>
      </c>
      <c r="O38" s="49">
        <f>IF(N38=8,1,N38)</f>
        <v>1</v>
      </c>
      <c r="P38" s="153">
        <v>1</v>
      </c>
      <c r="Q38" s="153">
        <v>2</v>
      </c>
      <c r="R38" s="153">
        <v>3</v>
      </c>
      <c r="S38" s="153">
        <v>4</v>
      </c>
      <c r="T38" s="153">
        <v>5</v>
      </c>
      <c r="U38" s="153">
        <v>6</v>
      </c>
      <c r="V38" s="153">
        <v>7</v>
      </c>
      <c r="W38" s="153">
        <v>8</v>
      </c>
      <c r="X38" s="153">
        <v>9</v>
      </c>
      <c r="Y38" s="153">
        <v>10</v>
      </c>
      <c r="Z38" s="153">
        <v>11</v>
      </c>
      <c r="AA38" s="153">
        <v>12</v>
      </c>
      <c r="AB38" s="29"/>
      <c r="AC38" s="29"/>
      <c r="AD38" s="29"/>
      <c r="AE38" s="29"/>
      <c r="AF38" s="29"/>
      <c r="AG38" s="29"/>
      <c r="AH38" s="29"/>
      <c r="AI38" s="29"/>
      <c r="AJ38" s="29"/>
      <c r="AK38" s="29"/>
    </row>
    <row r="39" spans="1:37" ht="106.5" customHeight="1">
      <c r="A39" s="4" t="s">
        <v>57</v>
      </c>
      <c r="B39" s="5" t="s">
        <v>59</v>
      </c>
      <c r="C39" s="10">
        <v>24</v>
      </c>
      <c r="D39" s="7" t="s">
        <v>33</v>
      </c>
      <c r="E39" s="57"/>
      <c r="F39" s="50"/>
      <c r="G39" s="50"/>
      <c r="H39" s="50"/>
      <c r="I39" s="50"/>
      <c r="J39" s="50"/>
      <c r="K39" s="50"/>
      <c r="L39" s="50"/>
      <c r="M39" s="51"/>
      <c r="N39" s="156">
        <f>IF(COUNTIF(Q39:AA39,TRUE)&gt;0,COUNTIF(Q39:AA39,TRUE),0)</f>
        <v>0</v>
      </c>
      <c r="O39" s="157">
        <f>N39</f>
        <v>0</v>
      </c>
      <c r="P39" s="156" t="b">
        <v>0</v>
      </c>
      <c r="Q39" s="156" t="b">
        <v>0</v>
      </c>
      <c r="R39" s="156" t="b">
        <v>0</v>
      </c>
      <c r="S39" s="156" t="b">
        <v>0</v>
      </c>
      <c r="T39" s="156" t="b">
        <v>0</v>
      </c>
      <c r="U39" s="156" t="b">
        <v>0</v>
      </c>
      <c r="V39" s="156" t="b">
        <v>0</v>
      </c>
      <c r="W39" s="156" t="b">
        <v>0</v>
      </c>
      <c r="X39" s="156" t="b">
        <v>0</v>
      </c>
      <c r="Y39" s="156" t="b">
        <v>0</v>
      </c>
      <c r="Z39" s="156" t="b">
        <v>0</v>
      </c>
      <c r="AA39" s="156" t="b">
        <v>0</v>
      </c>
      <c r="AB39" s="29"/>
      <c r="AC39" s="29"/>
      <c r="AD39" s="29"/>
      <c r="AE39" s="29"/>
      <c r="AF39" s="29"/>
      <c r="AG39" s="29"/>
      <c r="AH39" s="29"/>
      <c r="AI39" s="29"/>
      <c r="AJ39" s="29"/>
      <c r="AK39" s="29"/>
    </row>
    <row r="40" spans="1:37" ht="52.5" customHeight="1">
      <c r="A40" s="4" t="s">
        <v>57</v>
      </c>
      <c r="B40" s="5" t="s">
        <v>59</v>
      </c>
      <c r="C40" s="10">
        <v>25</v>
      </c>
      <c r="D40" s="6" t="s">
        <v>484</v>
      </c>
      <c r="E40" s="15"/>
      <c r="F40" s="16"/>
      <c r="G40" s="16"/>
      <c r="H40" s="16"/>
      <c r="I40" s="16"/>
      <c r="J40" s="16"/>
      <c r="K40" s="16"/>
      <c r="L40" s="16"/>
      <c r="M40" s="17"/>
      <c r="N40" s="45">
        <v>8</v>
      </c>
      <c r="O40" s="49">
        <f>IF(N40=8,1,N40)</f>
        <v>1</v>
      </c>
    </row>
    <row r="41" spans="1:37" ht="52.5" customHeight="1">
      <c r="A41" s="5" t="s">
        <v>65</v>
      </c>
      <c r="B41" s="8" t="s">
        <v>66</v>
      </c>
      <c r="C41" s="9">
        <v>26</v>
      </c>
      <c r="D41" s="6" t="s">
        <v>23</v>
      </c>
      <c r="E41" s="15" t="s">
        <v>78</v>
      </c>
      <c r="F41" s="16"/>
      <c r="G41" s="126"/>
      <c r="H41" s="16" t="s">
        <v>34</v>
      </c>
      <c r="I41" s="16"/>
      <c r="J41" s="16"/>
      <c r="K41" s="16"/>
      <c r="L41" s="16"/>
      <c r="M41" s="17"/>
      <c r="N41" s="45"/>
      <c r="O41" s="49" t="str">
        <f>IF(ISBLANK(G41),"",G41)</f>
        <v/>
      </c>
    </row>
    <row r="42" spans="1:37" ht="52.5" customHeight="1">
      <c r="A42" s="5" t="s">
        <v>67</v>
      </c>
      <c r="B42" s="8" t="s">
        <v>68</v>
      </c>
      <c r="C42" s="9">
        <v>27</v>
      </c>
      <c r="D42" s="6" t="s">
        <v>24</v>
      </c>
      <c r="E42" s="15" t="s">
        <v>79</v>
      </c>
      <c r="F42" s="16"/>
      <c r="G42" s="16"/>
      <c r="H42" s="126"/>
      <c r="I42" s="16" t="s">
        <v>37</v>
      </c>
      <c r="J42" s="16"/>
      <c r="K42" s="16"/>
      <c r="L42" s="16"/>
      <c r="M42" s="17"/>
      <c r="N42" s="45"/>
      <c r="O42" s="49" t="str">
        <f>IF(ISBLANK(H42),"",H42)</f>
        <v/>
      </c>
    </row>
    <row r="43" spans="1:37" ht="52.5" customHeight="1">
      <c r="A43" s="5" t="s">
        <v>67</v>
      </c>
      <c r="B43" s="8" t="s">
        <v>68</v>
      </c>
      <c r="C43" s="9">
        <v>28</v>
      </c>
      <c r="D43" s="6" t="s">
        <v>22</v>
      </c>
      <c r="E43" s="18" t="s">
        <v>35</v>
      </c>
      <c r="F43" s="126"/>
      <c r="G43" s="16" t="s">
        <v>36</v>
      </c>
      <c r="H43" s="16"/>
      <c r="I43" s="16"/>
      <c r="J43" s="16"/>
      <c r="K43" s="16"/>
      <c r="L43" s="16"/>
      <c r="M43" s="17"/>
      <c r="N43" s="45"/>
      <c r="O43" s="49" t="str">
        <f>IF(ISBLANK(F43),"",F43)</f>
        <v/>
      </c>
    </row>
    <row r="44" spans="1:37" ht="52.5" customHeight="1">
      <c r="A44" s="5" t="s">
        <v>69</v>
      </c>
      <c r="B44" s="8" t="s">
        <v>70</v>
      </c>
      <c r="C44" s="9">
        <v>29</v>
      </c>
      <c r="D44" s="6" t="s">
        <v>21</v>
      </c>
      <c r="E44" s="18" t="s">
        <v>35</v>
      </c>
      <c r="F44" s="126"/>
      <c r="G44" s="16" t="s">
        <v>36</v>
      </c>
      <c r="H44" s="16"/>
      <c r="I44" s="16"/>
      <c r="J44" s="16"/>
      <c r="K44" s="16"/>
      <c r="L44" s="16"/>
      <c r="M44" s="17"/>
      <c r="N44" s="45"/>
      <c r="O44" s="49" t="str">
        <f>IF(ISBLANK(F44),"",F44)</f>
        <v/>
      </c>
    </row>
    <row r="45" spans="1:37" ht="52.5" customHeight="1">
      <c r="A45" s="5" t="s">
        <v>69</v>
      </c>
      <c r="B45" s="5" t="s">
        <v>71</v>
      </c>
      <c r="C45" s="10">
        <v>30</v>
      </c>
      <c r="D45" s="6" t="s">
        <v>25</v>
      </c>
      <c r="E45" s="15"/>
      <c r="F45" s="16"/>
      <c r="G45" s="16"/>
      <c r="H45" s="16"/>
      <c r="I45" s="16"/>
      <c r="J45" s="16"/>
      <c r="K45" s="16"/>
      <c r="L45" s="16"/>
      <c r="M45" s="17"/>
      <c r="N45" s="45">
        <v>6</v>
      </c>
      <c r="O45" s="49">
        <f>IF(N45=6,1,N45)</f>
        <v>1</v>
      </c>
    </row>
    <row r="46" spans="1:37" ht="52.5" customHeight="1">
      <c r="A46" s="5" t="s">
        <v>69</v>
      </c>
      <c r="B46" s="5" t="s">
        <v>71</v>
      </c>
      <c r="C46" s="10">
        <v>31</v>
      </c>
      <c r="D46" s="6" t="s">
        <v>26</v>
      </c>
      <c r="E46" s="15"/>
      <c r="F46" s="16"/>
      <c r="G46" s="16"/>
      <c r="H46" s="16"/>
      <c r="I46" s="16"/>
      <c r="J46" s="16"/>
      <c r="K46" s="16"/>
      <c r="L46" s="16"/>
      <c r="M46" s="17"/>
      <c r="N46" s="45">
        <v>6</v>
      </c>
      <c r="O46" s="49">
        <f>IF(N46=6,1,N46)</f>
        <v>1</v>
      </c>
    </row>
    <row r="47" spans="1:37" ht="52.5" customHeight="1">
      <c r="A47" s="5" t="s">
        <v>69</v>
      </c>
      <c r="B47" s="5" t="s">
        <v>71</v>
      </c>
      <c r="C47" s="10">
        <v>32</v>
      </c>
      <c r="D47" s="6" t="s">
        <v>27</v>
      </c>
      <c r="E47" s="15"/>
      <c r="F47" s="16"/>
      <c r="G47" s="16"/>
      <c r="H47" s="16"/>
      <c r="I47" s="16"/>
      <c r="J47" s="16"/>
      <c r="K47" s="16"/>
      <c r="L47" s="16"/>
      <c r="M47" s="17"/>
      <c r="N47" s="45">
        <v>6</v>
      </c>
      <c r="O47" s="49">
        <f t="shared" ref="O47:O52" si="1">IF(N47=6,1,N47)</f>
        <v>1</v>
      </c>
    </row>
    <row r="48" spans="1:37" ht="105" customHeight="1">
      <c r="A48" s="5" t="s">
        <v>69</v>
      </c>
      <c r="B48" s="8" t="s">
        <v>72</v>
      </c>
      <c r="C48" s="9">
        <v>33</v>
      </c>
      <c r="D48" s="6" t="s">
        <v>28</v>
      </c>
      <c r="E48" s="15"/>
      <c r="F48" s="16"/>
      <c r="G48" s="16"/>
      <c r="H48" s="16"/>
      <c r="I48" s="16"/>
      <c r="J48" s="16"/>
      <c r="K48" s="16"/>
      <c r="L48" s="16"/>
      <c r="M48" s="17"/>
      <c r="N48" s="45">
        <v>6</v>
      </c>
      <c r="O48" s="49">
        <f t="shared" si="1"/>
        <v>1</v>
      </c>
    </row>
    <row r="49" spans="1:15" ht="105" customHeight="1">
      <c r="A49" s="5" t="s">
        <v>69</v>
      </c>
      <c r="B49" s="5" t="s">
        <v>73</v>
      </c>
      <c r="C49" s="9">
        <v>34</v>
      </c>
      <c r="D49" s="6" t="s">
        <v>29</v>
      </c>
      <c r="E49" s="15"/>
      <c r="F49" s="16"/>
      <c r="G49" s="16"/>
      <c r="H49" s="16"/>
      <c r="I49" s="16"/>
      <c r="J49" s="16"/>
      <c r="K49" s="16"/>
      <c r="L49" s="16"/>
      <c r="M49" s="17"/>
      <c r="N49" s="45">
        <v>6</v>
      </c>
      <c r="O49" s="49">
        <f t="shared" si="1"/>
        <v>1</v>
      </c>
    </row>
    <row r="50" spans="1:15" ht="52.5" customHeight="1">
      <c r="A50" s="5" t="s">
        <v>74</v>
      </c>
      <c r="B50" s="5" t="s">
        <v>75</v>
      </c>
      <c r="C50" s="10">
        <v>35</v>
      </c>
      <c r="D50" s="6" t="s">
        <v>30</v>
      </c>
      <c r="E50" s="15"/>
      <c r="F50" s="16"/>
      <c r="G50" s="16"/>
      <c r="H50" s="16"/>
      <c r="I50" s="16"/>
      <c r="J50" s="16"/>
      <c r="K50" s="16"/>
      <c r="L50" s="16"/>
      <c r="M50" s="17"/>
      <c r="N50" s="45">
        <v>6</v>
      </c>
      <c r="O50" s="49">
        <f t="shared" si="1"/>
        <v>1</v>
      </c>
    </row>
    <row r="51" spans="1:15" ht="52.5" customHeight="1">
      <c r="A51" s="5" t="s">
        <v>76</v>
      </c>
      <c r="B51" s="5" t="s">
        <v>77</v>
      </c>
      <c r="C51" s="10">
        <v>36</v>
      </c>
      <c r="D51" s="6" t="s">
        <v>31</v>
      </c>
      <c r="E51" s="15"/>
      <c r="F51" s="16"/>
      <c r="G51" s="16"/>
      <c r="H51" s="16"/>
      <c r="I51" s="16"/>
      <c r="J51" s="16"/>
      <c r="K51" s="16"/>
      <c r="L51" s="16"/>
      <c r="M51" s="17"/>
      <c r="N51" s="45">
        <v>6</v>
      </c>
      <c r="O51" s="49">
        <f t="shared" si="1"/>
        <v>1</v>
      </c>
    </row>
    <row r="52" spans="1:15" ht="52.5" customHeight="1">
      <c r="A52" s="5" t="s">
        <v>76</v>
      </c>
      <c r="B52" s="5" t="s">
        <v>77</v>
      </c>
      <c r="C52" s="10">
        <v>37</v>
      </c>
      <c r="D52" s="6" t="s">
        <v>32</v>
      </c>
      <c r="E52" s="15"/>
      <c r="F52" s="16"/>
      <c r="G52" s="16"/>
      <c r="H52" s="16"/>
      <c r="I52" s="16"/>
      <c r="J52" s="16"/>
      <c r="K52" s="16"/>
      <c r="L52" s="16"/>
      <c r="M52" s="17"/>
      <c r="N52" s="45">
        <v>6</v>
      </c>
      <c r="O52" s="49">
        <f t="shared" si="1"/>
        <v>1</v>
      </c>
    </row>
    <row r="53" spans="1:15">
      <c r="A53" s="49"/>
      <c r="B53" s="49"/>
      <c r="C53" s="49"/>
      <c r="D53" s="73"/>
      <c r="E53" s="49"/>
      <c r="F53" s="49"/>
      <c r="G53" s="49"/>
      <c r="H53" s="49"/>
      <c r="I53" s="49"/>
      <c r="J53" s="49"/>
      <c r="K53" s="49"/>
      <c r="L53" s="49"/>
      <c r="M53" s="49"/>
      <c r="O53" s="49"/>
    </row>
    <row r="54" spans="1:15">
      <c r="C54" s="154"/>
      <c r="E54" s="154"/>
    </row>
    <row r="55" spans="1:15">
      <c r="C55" s="2" t="s">
        <v>231</v>
      </c>
    </row>
    <row r="56" spans="1:15">
      <c r="C56" s="2" t="s">
        <v>232</v>
      </c>
    </row>
    <row r="59" spans="1:15" s="19" customFormat="1" ht="13.5">
      <c r="C59" s="19" t="s">
        <v>236</v>
      </c>
      <c r="D59" s="103"/>
    </row>
    <row r="60" spans="1:15" s="19" customFormat="1" ht="13.5">
      <c r="D60" s="103"/>
    </row>
    <row r="61" spans="1:15" s="19" customFormat="1" ht="13.5">
      <c r="C61" s="19" t="s">
        <v>233</v>
      </c>
      <c r="D61" s="103"/>
    </row>
    <row r="62" spans="1:15" s="19" customFormat="1" ht="13.5">
      <c r="D62" s="103"/>
    </row>
    <row r="63" spans="1:15" s="19" customFormat="1" ht="13.5">
      <c r="C63" s="19" t="s">
        <v>234</v>
      </c>
      <c r="D63" s="103"/>
    </row>
    <row r="64" spans="1:15" s="19" customFormat="1" ht="13.5">
      <c r="C64" s="19" t="s">
        <v>235</v>
      </c>
      <c r="D64" s="103"/>
    </row>
  </sheetData>
  <sheetProtection sheet="1" objects="1" scenarios="1"/>
  <phoneticPr fontId="2"/>
  <pageMargins left="0.70866141732283472" right="0.70866141732283472" top="0.74803149606299213" bottom="0.55118110236220474" header="0.19685039370078741" footer="0.31496062992125984"/>
  <pageSetup paperSize="9" scale="91" fitToHeight="0" orientation="landscape" r:id="rId1"/>
  <headerFooter>
    <oddHeader>&amp;R&amp;G</oddHeader>
    <oddFooter>&amp;C&amp;P ページ&amp;R&amp;9「胃癌術後評価を考える」ワーキンググループ
胃外科・術後障害研究会　ver.7a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23" r:id="rId5" name="Option Button 75">
              <controlPr defaultSize="0" autoFill="0" autoLine="0" autoPict="0">
                <anchor moveWithCells="1">
                  <from>
                    <xdr:col>4</xdr:col>
                    <xdr:colOff>57150</xdr:colOff>
                    <xdr:row>15</xdr:row>
                    <xdr:rowOff>104775</xdr:rowOff>
                  </from>
                  <to>
                    <xdr:col>5</xdr:col>
                    <xdr:colOff>114300</xdr:colOff>
                    <xdr:row>15</xdr:row>
                    <xdr:rowOff>590550</xdr:rowOff>
                  </to>
                </anchor>
              </controlPr>
            </control>
          </mc:Choice>
        </mc:AlternateContent>
        <mc:AlternateContent xmlns:mc="http://schemas.openxmlformats.org/markup-compatibility/2006">
          <mc:Choice Requires="x14">
            <control shapeId="2124" r:id="rId6" name="Option Button 76">
              <controlPr defaultSize="0" autoFill="0" autoLine="0" autoPict="0">
                <anchor moveWithCells="1">
                  <from>
                    <xdr:col>5</xdr:col>
                    <xdr:colOff>285750</xdr:colOff>
                    <xdr:row>15</xdr:row>
                    <xdr:rowOff>104775</xdr:rowOff>
                  </from>
                  <to>
                    <xdr:col>6</xdr:col>
                    <xdr:colOff>114300</xdr:colOff>
                    <xdr:row>15</xdr:row>
                    <xdr:rowOff>590550</xdr:rowOff>
                  </to>
                </anchor>
              </controlPr>
            </control>
          </mc:Choice>
        </mc:AlternateContent>
        <mc:AlternateContent xmlns:mc="http://schemas.openxmlformats.org/markup-compatibility/2006">
          <mc:Choice Requires="x14">
            <control shapeId="2125" r:id="rId7" name="Option Button 77">
              <controlPr defaultSize="0" autoFill="0" autoLine="0" autoPict="0">
                <anchor moveWithCells="1">
                  <from>
                    <xdr:col>6</xdr:col>
                    <xdr:colOff>285750</xdr:colOff>
                    <xdr:row>15</xdr:row>
                    <xdr:rowOff>104775</xdr:rowOff>
                  </from>
                  <to>
                    <xdr:col>7</xdr:col>
                    <xdr:colOff>133350</xdr:colOff>
                    <xdr:row>15</xdr:row>
                    <xdr:rowOff>590550</xdr:rowOff>
                  </to>
                </anchor>
              </controlPr>
            </control>
          </mc:Choice>
        </mc:AlternateContent>
        <mc:AlternateContent xmlns:mc="http://schemas.openxmlformats.org/markup-compatibility/2006">
          <mc:Choice Requires="x14">
            <control shapeId="2126" r:id="rId8" name="Option Button 78">
              <controlPr defaultSize="0" autoFill="0" autoLine="0" autoPict="0">
                <anchor moveWithCells="1">
                  <from>
                    <xdr:col>7</xdr:col>
                    <xdr:colOff>304800</xdr:colOff>
                    <xdr:row>15</xdr:row>
                    <xdr:rowOff>104775</xdr:rowOff>
                  </from>
                  <to>
                    <xdr:col>8</xdr:col>
                    <xdr:colOff>333375</xdr:colOff>
                    <xdr:row>15</xdr:row>
                    <xdr:rowOff>590550</xdr:rowOff>
                  </to>
                </anchor>
              </controlPr>
            </control>
          </mc:Choice>
        </mc:AlternateContent>
        <mc:AlternateContent xmlns:mc="http://schemas.openxmlformats.org/markup-compatibility/2006">
          <mc:Choice Requires="x14">
            <control shapeId="2127" r:id="rId9" name="Option Button 79">
              <controlPr defaultSize="0" autoFill="0" autoLine="0" autoPict="0">
                <anchor moveWithCells="1">
                  <from>
                    <xdr:col>8</xdr:col>
                    <xdr:colOff>504825</xdr:colOff>
                    <xdr:row>15</xdr:row>
                    <xdr:rowOff>104775</xdr:rowOff>
                  </from>
                  <to>
                    <xdr:col>9</xdr:col>
                    <xdr:colOff>409575</xdr:colOff>
                    <xdr:row>15</xdr:row>
                    <xdr:rowOff>590550</xdr:rowOff>
                  </to>
                </anchor>
              </controlPr>
            </control>
          </mc:Choice>
        </mc:AlternateContent>
        <mc:AlternateContent xmlns:mc="http://schemas.openxmlformats.org/markup-compatibility/2006">
          <mc:Choice Requires="x14">
            <control shapeId="2128" r:id="rId10" name="Group Box 80">
              <controlPr defaultSize="0" print="0" autoFill="0" autoPict="0">
                <anchor moveWithCells="1">
                  <from>
                    <xdr:col>0</xdr:col>
                    <xdr:colOff>0</xdr:colOff>
                    <xdr:row>15</xdr:row>
                    <xdr:rowOff>28575</xdr:rowOff>
                  </from>
                  <to>
                    <xdr:col>12</xdr:col>
                    <xdr:colOff>514350</xdr:colOff>
                    <xdr:row>15</xdr:row>
                    <xdr:rowOff>647700</xdr:rowOff>
                  </to>
                </anchor>
              </controlPr>
            </control>
          </mc:Choice>
        </mc:AlternateContent>
        <mc:AlternateContent xmlns:mc="http://schemas.openxmlformats.org/markup-compatibility/2006">
          <mc:Choice Requires="x14">
            <control shapeId="2129" r:id="rId11" name="Option Button 81">
              <controlPr defaultSize="0" autoFill="0" autoLine="0" autoPict="0">
                <anchor moveWithCells="1">
                  <from>
                    <xdr:col>9</xdr:col>
                    <xdr:colOff>581025</xdr:colOff>
                    <xdr:row>15</xdr:row>
                    <xdr:rowOff>104775</xdr:rowOff>
                  </from>
                  <to>
                    <xdr:col>10</xdr:col>
                    <xdr:colOff>590550</xdr:colOff>
                    <xdr:row>15</xdr:row>
                    <xdr:rowOff>590550</xdr:rowOff>
                  </to>
                </anchor>
              </controlPr>
            </control>
          </mc:Choice>
        </mc:AlternateContent>
        <mc:AlternateContent xmlns:mc="http://schemas.openxmlformats.org/markup-compatibility/2006">
          <mc:Choice Requires="x14">
            <control shapeId="2130" r:id="rId12" name="Option Button 82">
              <controlPr defaultSize="0" autoFill="0" autoLine="0" autoPict="0">
                <anchor moveWithCells="1">
                  <from>
                    <xdr:col>11</xdr:col>
                    <xdr:colOff>76200</xdr:colOff>
                    <xdr:row>15</xdr:row>
                    <xdr:rowOff>104775</xdr:rowOff>
                  </from>
                  <to>
                    <xdr:col>12</xdr:col>
                    <xdr:colOff>323850</xdr:colOff>
                    <xdr:row>15</xdr:row>
                    <xdr:rowOff>590550</xdr:rowOff>
                  </to>
                </anchor>
              </controlPr>
            </control>
          </mc:Choice>
        </mc:AlternateContent>
        <mc:AlternateContent xmlns:mc="http://schemas.openxmlformats.org/markup-compatibility/2006">
          <mc:Choice Requires="x14">
            <control shapeId="2131" r:id="rId13" name="Option Button 83">
              <controlPr defaultSize="0" autoFill="0" autoLine="0" autoPict="0">
                <anchor moveWithCells="1">
                  <from>
                    <xdr:col>4</xdr:col>
                    <xdr:colOff>57150</xdr:colOff>
                    <xdr:row>16</xdr:row>
                    <xdr:rowOff>104775</xdr:rowOff>
                  </from>
                  <to>
                    <xdr:col>5</xdr:col>
                    <xdr:colOff>114300</xdr:colOff>
                    <xdr:row>16</xdr:row>
                    <xdr:rowOff>590550</xdr:rowOff>
                  </to>
                </anchor>
              </controlPr>
            </control>
          </mc:Choice>
        </mc:AlternateContent>
        <mc:AlternateContent xmlns:mc="http://schemas.openxmlformats.org/markup-compatibility/2006">
          <mc:Choice Requires="x14">
            <control shapeId="2132" r:id="rId14" name="Option Button 84">
              <controlPr defaultSize="0" autoFill="0" autoLine="0" autoPict="0">
                <anchor moveWithCells="1">
                  <from>
                    <xdr:col>5</xdr:col>
                    <xdr:colOff>285750</xdr:colOff>
                    <xdr:row>16</xdr:row>
                    <xdr:rowOff>104775</xdr:rowOff>
                  </from>
                  <to>
                    <xdr:col>6</xdr:col>
                    <xdr:colOff>114300</xdr:colOff>
                    <xdr:row>16</xdr:row>
                    <xdr:rowOff>590550</xdr:rowOff>
                  </to>
                </anchor>
              </controlPr>
            </control>
          </mc:Choice>
        </mc:AlternateContent>
        <mc:AlternateContent xmlns:mc="http://schemas.openxmlformats.org/markup-compatibility/2006">
          <mc:Choice Requires="x14">
            <control shapeId="2133" r:id="rId15" name="Option Button 85">
              <controlPr defaultSize="0" autoFill="0" autoLine="0" autoPict="0">
                <anchor moveWithCells="1">
                  <from>
                    <xdr:col>6</xdr:col>
                    <xdr:colOff>285750</xdr:colOff>
                    <xdr:row>16</xdr:row>
                    <xdr:rowOff>104775</xdr:rowOff>
                  </from>
                  <to>
                    <xdr:col>7</xdr:col>
                    <xdr:colOff>133350</xdr:colOff>
                    <xdr:row>16</xdr:row>
                    <xdr:rowOff>590550</xdr:rowOff>
                  </to>
                </anchor>
              </controlPr>
            </control>
          </mc:Choice>
        </mc:AlternateContent>
        <mc:AlternateContent xmlns:mc="http://schemas.openxmlformats.org/markup-compatibility/2006">
          <mc:Choice Requires="x14">
            <control shapeId="2134" r:id="rId16" name="Option Button 86">
              <controlPr defaultSize="0" autoFill="0" autoLine="0" autoPict="0">
                <anchor moveWithCells="1">
                  <from>
                    <xdr:col>7</xdr:col>
                    <xdr:colOff>304800</xdr:colOff>
                    <xdr:row>16</xdr:row>
                    <xdr:rowOff>104775</xdr:rowOff>
                  </from>
                  <to>
                    <xdr:col>8</xdr:col>
                    <xdr:colOff>333375</xdr:colOff>
                    <xdr:row>16</xdr:row>
                    <xdr:rowOff>590550</xdr:rowOff>
                  </to>
                </anchor>
              </controlPr>
            </control>
          </mc:Choice>
        </mc:AlternateContent>
        <mc:AlternateContent xmlns:mc="http://schemas.openxmlformats.org/markup-compatibility/2006">
          <mc:Choice Requires="x14">
            <control shapeId="2135" r:id="rId17" name="Option Button 87">
              <controlPr defaultSize="0" autoFill="0" autoLine="0" autoPict="0">
                <anchor moveWithCells="1">
                  <from>
                    <xdr:col>8</xdr:col>
                    <xdr:colOff>504825</xdr:colOff>
                    <xdr:row>16</xdr:row>
                    <xdr:rowOff>104775</xdr:rowOff>
                  </from>
                  <to>
                    <xdr:col>9</xdr:col>
                    <xdr:colOff>409575</xdr:colOff>
                    <xdr:row>16</xdr:row>
                    <xdr:rowOff>590550</xdr:rowOff>
                  </to>
                </anchor>
              </controlPr>
            </control>
          </mc:Choice>
        </mc:AlternateContent>
        <mc:AlternateContent xmlns:mc="http://schemas.openxmlformats.org/markup-compatibility/2006">
          <mc:Choice Requires="x14">
            <control shapeId="2136" r:id="rId18" name="Group Box 88">
              <controlPr defaultSize="0" print="0" autoFill="0" autoPict="0">
                <anchor moveWithCells="1">
                  <from>
                    <xdr:col>0</xdr:col>
                    <xdr:colOff>0</xdr:colOff>
                    <xdr:row>16</xdr:row>
                    <xdr:rowOff>38100</xdr:rowOff>
                  </from>
                  <to>
                    <xdr:col>12</xdr:col>
                    <xdr:colOff>514350</xdr:colOff>
                    <xdr:row>16</xdr:row>
                    <xdr:rowOff>647700</xdr:rowOff>
                  </to>
                </anchor>
              </controlPr>
            </control>
          </mc:Choice>
        </mc:AlternateContent>
        <mc:AlternateContent xmlns:mc="http://schemas.openxmlformats.org/markup-compatibility/2006">
          <mc:Choice Requires="x14">
            <control shapeId="2137" r:id="rId19" name="Option Button 89">
              <controlPr defaultSize="0" autoFill="0" autoLine="0" autoPict="0">
                <anchor moveWithCells="1">
                  <from>
                    <xdr:col>9</xdr:col>
                    <xdr:colOff>581025</xdr:colOff>
                    <xdr:row>16</xdr:row>
                    <xdr:rowOff>104775</xdr:rowOff>
                  </from>
                  <to>
                    <xdr:col>10</xdr:col>
                    <xdr:colOff>590550</xdr:colOff>
                    <xdr:row>16</xdr:row>
                    <xdr:rowOff>590550</xdr:rowOff>
                  </to>
                </anchor>
              </controlPr>
            </control>
          </mc:Choice>
        </mc:AlternateContent>
        <mc:AlternateContent xmlns:mc="http://schemas.openxmlformats.org/markup-compatibility/2006">
          <mc:Choice Requires="x14">
            <control shapeId="2138" r:id="rId20" name="Option Button 90">
              <controlPr defaultSize="0" autoFill="0" autoLine="0" autoPict="0">
                <anchor moveWithCells="1">
                  <from>
                    <xdr:col>11</xdr:col>
                    <xdr:colOff>76200</xdr:colOff>
                    <xdr:row>16</xdr:row>
                    <xdr:rowOff>104775</xdr:rowOff>
                  </from>
                  <to>
                    <xdr:col>12</xdr:col>
                    <xdr:colOff>323850</xdr:colOff>
                    <xdr:row>16</xdr:row>
                    <xdr:rowOff>590550</xdr:rowOff>
                  </to>
                </anchor>
              </controlPr>
            </control>
          </mc:Choice>
        </mc:AlternateContent>
        <mc:AlternateContent xmlns:mc="http://schemas.openxmlformats.org/markup-compatibility/2006">
          <mc:Choice Requires="x14">
            <control shapeId="2139" r:id="rId21" name="Option Button 91">
              <controlPr defaultSize="0" autoFill="0" autoLine="0" autoPict="0">
                <anchor moveWithCells="1">
                  <from>
                    <xdr:col>4</xdr:col>
                    <xdr:colOff>57150</xdr:colOff>
                    <xdr:row>17</xdr:row>
                    <xdr:rowOff>85725</xdr:rowOff>
                  </from>
                  <to>
                    <xdr:col>5</xdr:col>
                    <xdr:colOff>114300</xdr:colOff>
                    <xdr:row>17</xdr:row>
                    <xdr:rowOff>581025</xdr:rowOff>
                  </to>
                </anchor>
              </controlPr>
            </control>
          </mc:Choice>
        </mc:AlternateContent>
        <mc:AlternateContent xmlns:mc="http://schemas.openxmlformats.org/markup-compatibility/2006">
          <mc:Choice Requires="x14">
            <control shapeId="2140" r:id="rId22" name="Option Button 92">
              <controlPr defaultSize="0" autoFill="0" autoLine="0" autoPict="0">
                <anchor moveWithCells="1">
                  <from>
                    <xdr:col>5</xdr:col>
                    <xdr:colOff>285750</xdr:colOff>
                    <xdr:row>17</xdr:row>
                    <xdr:rowOff>85725</xdr:rowOff>
                  </from>
                  <to>
                    <xdr:col>6</xdr:col>
                    <xdr:colOff>114300</xdr:colOff>
                    <xdr:row>17</xdr:row>
                    <xdr:rowOff>571500</xdr:rowOff>
                  </to>
                </anchor>
              </controlPr>
            </control>
          </mc:Choice>
        </mc:AlternateContent>
        <mc:AlternateContent xmlns:mc="http://schemas.openxmlformats.org/markup-compatibility/2006">
          <mc:Choice Requires="x14">
            <control shapeId="2141" r:id="rId23" name="Option Button 93">
              <controlPr defaultSize="0" autoFill="0" autoLine="0" autoPict="0">
                <anchor moveWithCells="1">
                  <from>
                    <xdr:col>6</xdr:col>
                    <xdr:colOff>285750</xdr:colOff>
                    <xdr:row>17</xdr:row>
                    <xdr:rowOff>85725</xdr:rowOff>
                  </from>
                  <to>
                    <xdr:col>7</xdr:col>
                    <xdr:colOff>133350</xdr:colOff>
                    <xdr:row>17</xdr:row>
                    <xdr:rowOff>571500</xdr:rowOff>
                  </to>
                </anchor>
              </controlPr>
            </control>
          </mc:Choice>
        </mc:AlternateContent>
        <mc:AlternateContent xmlns:mc="http://schemas.openxmlformats.org/markup-compatibility/2006">
          <mc:Choice Requires="x14">
            <control shapeId="2142" r:id="rId24" name="Option Button 94">
              <controlPr defaultSize="0" autoFill="0" autoLine="0" autoPict="0">
                <anchor moveWithCells="1">
                  <from>
                    <xdr:col>7</xdr:col>
                    <xdr:colOff>304800</xdr:colOff>
                    <xdr:row>17</xdr:row>
                    <xdr:rowOff>85725</xdr:rowOff>
                  </from>
                  <to>
                    <xdr:col>8</xdr:col>
                    <xdr:colOff>333375</xdr:colOff>
                    <xdr:row>17</xdr:row>
                    <xdr:rowOff>571500</xdr:rowOff>
                  </to>
                </anchor>
              </controlPr>
            </control>
          </mc:Choice>
        </mc:AlternateContent>
        <mc:AlternateContent xmlns:mc="http://schemas.openxmlformats.org/markup-compatibility/2006">
          <mc:Choice Requires="x14">
            <control shapeId="2143" r:id="rId25" name="Option Button 95">
              <controlPr defaultSize="0" autoFill="0" autoLine="0" autoPict="0">
                <anchor moveWithCells="1">
                  <from>
                    <xdr:col>8</xdr:col>
                    <xdr:colOff>504825</xdr:colOff>
                    <xdr:row>17</xdr:row>
                    <xdr:rowOff>85725</xdr:rowOff>
                  </from>
                  <to>
                    <xdr:col>9</xdr:col>
                    <xdr:colOff>409575</xdr:colOff>
                    <xdr:row>17</xdr:row>
                    <xdr:rowOff>571500</xdr:rowOff>
                  </to>
                </anchor>
              </controlPr>
            </control>
          </mc:Choice>
        </mc:AlternateContent>
        <mc:AlternateContent xmlns:mc="http://schemas.openxmlformats.org/markup-compatibility/2006">
          <mc:Choice Requires="x14">
            <control shapeId="2144" r:id="rId26" name="Group Box 96">
              <controlPr defaultSize="0" print="0" autoFill="0" autoPict="0">
                <anchor moveWithCells="1">
                  <from>
                    <xdr:col>0</xdr:col>
                    <xdr:colOff>0</xdr:colOff>
                    <xdr:row>17</xdr:row>
                    <xdr:rowOff>19050</xdr:rowOff>
                  </from>
                  <to>
                    <xdr:col>12</xdr:col>
                    <xdr:colOff>514350</xdr:colOff>
                    <xdr:row>17</xdr:row>
                    <xdr:rowOff>628650</xdr:rowOff>
                  </to>
                </anchor>
              </controlPr>
            </control>
          </mc:Choice>
        </mc:AlternateContent>
        <mc:AlternateContent xmlns:mc="http://schemas.openxmlformats.org/markup-compatibility/2006">
          <mc:Choice Requires="x14">
            <control shapeId="2145" r:id="rId27" name="Option Button 97">
              <controlPr defaultSize="0" autoFill="0" autoLine="0" autoPict="0">
                <anchor moveWithCells="1">
                  <from>
                    <xdr:col>9</xdr:col>
                    <xdr:colOff>581025</xdr:colOff>
                    <xdr:row>17</xdr:row>
                    <xdr:rowOff>85725</xdr:rowOff>
                  </from>
                  <to>
                    <xdr:col>10</xdr:col>
                    <xdr:colOff>590550</xdr:colOff>
                    <xdr:row>17</xdr:row>
                    <xdr:rowOff>571500</xdr:rowOff>
                  </to>
                </anchor>
              </controlPr>
            </control>
          </mc:Choice>
        </mc:AlternateContent>
        <mc:AlternateContent xmlns:mc="http://schemas.openxmlformats.org/markup-compatibility/2006">
          <mc:Choice Requires="x14">
            <control shapeId="2146" r:id="rId28" name="Option Button 98">
              <controlPr defaultSize="0" autoFill="0" autoLine="0" autoPict="0">
                <anchor moveWithCells="1">
                  <from>
                    <xdr:col>11</xdr:col>
                    <xdr:colOff>76200</xdr:colOff>
                    <xdr:row>17</xdr:row>
                    <xdr:rowOff>85725</xdr:rowOff>
                  </from>
                  <to>
                    <xdr:col>12</xdr:col>
                    <xdr:colOff>323850</xdr:colOff>
                    <xdr:row>17</xdr:row>
                    <xdr:rowOff>571500</xdr:rowOff>
                  </to>
                </anchor>
              </controlPr>
            </control>
          </mc:Choice>
        </mc:AlternateContent>
        <mc:AlternateContent xmlns:mc="http://schemas.openxmlformats.org/markup-compatibility/2006">
          <mc:Choice Requires="x14">
            <control shapeId="2147" r:id="rId29" name="Option Button 99">
              <controlPr defaultSize="0" autoFill="0" autoLine="0" autoPict="0">
                <anchor moveWithCells="1">
                  <from>
                    <xdr:col>4</xdr:col>
                    <xdr:colOff>57150</xdr:colOff>
                    <xdr:row>18</xdr:row>
                    <xdr:rowOff>95250</xdr:rowOff>
                  </from>
                  <to>
                    <xdr:col>5</xdr:col>
                    <xdr:colOff>114300</xdr:colOff>
                    <xdr:row>18</xdr:row>
                    <xdr:rowOff>581025</xdr:rowOff>
                  </to>
                </anchor>
              </controlPr>
            </control>
          </mc:Choice>
        </mc:AlternateContent>
        <mc:AlternateContent xmlns:mc="http://schemas.openxmlformats.org/markup-compatibility/2006">
          <mc:Choice Requires="x14">
            <control shapeId="2148" r:id="rId30" name="Option Button 100">
              <controlPr defaultSize="0" autoFill="0" autoLine="0" autoPict="0">
                <anchor moveWithCells="1">
                  <from>
                    <xdr:col>5</xdr:col>
                    <xdr:colOff>285750</xdr:colOff>
                    <xdr:row>18</xdr:row>
                    <xdr:rowOff>95250</xdr:rowOff>
                  </from>
                  <to>
                    <xdr:col>6</xdr:col>
                    <xdr:colOff>114300</xdr:colOff>
                    <xdr:row>18</xdr:row>
                    <xdr:rowOff>581025</xdr:rowOff>
                  </to>
                </anchor>
              </controlPr>
            </control>
          </mc:Choice>
        </mc:AlternateContent>
        <mc:AlternateContent xmlns:mc="http://schemas.openxmlformats.org/markup-compatibility/2006">
          <mc:Choice Requires="x14">
            <control shapeId="2149" r:id="rId31" name="Option Button 101">
              <controlPr defaultSize="0" autoFill="0" autoLine="0" autoPict="0">
                <anchor moveWithCells="1">
                  <from>
                    <xdr:col>6</xdr:col>
                    <xdr:colOff>285750</xdr:colOff>
                    <xdr:row>18</xdr:row>
                    <xdr:rowOff>95250</xdr:rowOff>
                  </from>
                  <to>
                    <xdr:col>7</xdr:col>
                    <xdr:colOff>133350</xdr:colOff>
                    <xdr:row>18</xdr:row>
                    <xdr:rowOff>581025</xdr:rowOff>
                  </to>
                </anchor>
              </controlPr>
            </control>
          </mc:Choice>
        </mc:AlternateContent>
        <mc:AlternateContent xmlns:mc="http://schemas.openxmlformats.org/markup-compatibility/2006">
          <mc:Choice Requires="x14">
            <control shapeId="2150" r:id="rId32" name="Option Button 102">
              <controlPr defaultSize="0" autoFill="0" autoLine="0" autoPict="0">
                <anchor moveWithCells="1">
                  <from>
                    <xdr:col>7</xdr:col>
                    <xdr:colOff>304800</xdr:colOff>
                    <xdr:row>18</xdr:row>
                    <xdr:rowOff>95250</xdr:rowOff>
                  </from>
                  <to>
                    <xdr:col>8</xdr:col>
                    <xdr:colOff>333375</xdr:colOff>
                    <xdr:row>18</xdr:row>
                    <xdr:rowOff>581025</xdr:rowOff>
                  </to>
                </anchor>
              </controlPr>
            </control>
          </mc:Choice>
        </mc:AlternateContent>
        <mc:AlternateContent xmlns:mc="http://schemas.openxmlformats.org/markup-compatibility/2006">
          <mc:Choice Requires="x14">
            <control shapeId="2151" r:id="rId33" name="Option Button 103">
              <controlPr defaultSize="0" autoFill="0" autoLine="0" autoPict="0">
                <anchor moveWithCells="1">
                  <from>
                    <xdr:col>8</xdr:col>
                    <xdr:colOff>504825</xdr:colOff>
                    <xdr:row>18</xdr:row>
                    <xdr:rowOff>95250</xdr:rowOff>
                  </from>
                  <to>
                    <xdr:col>9</xdr:col>
                    <xdr:colOff>409575</xdr:colOff>
                    <xdr:row>18</xdr:row>
                    <xdr:rowOff>581025</xdr:rowOff>
                  </to>
                </anchor>
              </controlPr>
            </control>
          </mc:Choice>
        </mc:AlternateContent>
        <mc:AlternateContent xmlns:mc="http://schemas.openxmlformats.org/markup-compatibility/2006">
          <mc:Choice Requires="x14">
            <control shapeId="2152" r:id="rId34" name="Group Box 104">
              <controlPr defaultSize="0" print="0" autoFill="0" autoPict="0">
                <anchor moveWithCells="1">
                  <from>
                    <xdr:col>0</xdr:col>
                    <xdr:colOff>0</xdr:colOff>
                    <xdr:row>18</xdr:row>
                    <xdr:rowOff>19050</xdr:rowOff>
                  </from>
                  <to>
                    <xdr:col>12</xdr:col>
                    <xdr:colOff>514350</xdr:colOff>
                    <xdr:row>18</xdr:row>
                    <xdr:rowOff>638175</xdr:rowOff>
                  </to>
                </anchor>
              </controlPr>
            </control>
          </mc:Choice>
        </mc:AlternateContent>
        <mc:AlternateContent xmlns:mc="http://schemas.openxmlformats.org/markup-compatibility/2006">
          <mc:Choice Requires="x14">
            <control shapeId="2153" r:id="rId35" name="Option Button 105">
              <controlPr defaultSize="0" autoFill="0" autoLine="0" autoPict="0">
                <anchor moveWithCells="1">
                  <from>
                    <xdr:col>9</xdr:col>
                    <xdr:colOff>581025</xdr:colOff>
                    <xdr:row>18</xdr:row>
                    <xdr:rowOff>95250</xdr:rowOff>
                  </from>
                  <to>
                    <xdr:col>10</xdr:col>
                    <xdr:colOff>590550</xdr:colOff>
                    <xdr:row>18</xdr:row>
                    <xdr:rowOff>581025</xdr:rowOff>
                  </to>
                </anchor>
              </controlPr>
            </control>
          </mc:Choice>
        </mc:AlternateContent>
        <mc:AlternateContent xmlns:mc="http://schemas.openxmlformats.org/markup-compatibility/2006">
          <mc:Choice Requires="x14">
            <control shapeId="2154" r:id="rId36" name="Option Button 106">
              <controlPr defaultSize="0" autoFill="0" autoLine="0" autoPict="0">
                <anchor moveWithCells="1">
                  <from>
                    <xdr:col>11</xdr:col>
                    <xdr:colOff>76200</xdr:colOff>
                    <xdr:row>18</xdr:row>
                    <xdr:rowOff>95250</xdr:rowOff>
                  </from>
                  <to>
                    <xdr:col>12</xdr:col>
                    <xdr:colOff>323850</xdr:colOff>
                    <xdr:row>18</xdr:row>
                    <xdr:rowOff>581025</xdr:rowOff>
                  </to>
                </anchor>
              </controlPr>
            </control>
          </mc:Choice>
        </mc:AlternateContent>
        <mc:AlternateContent xmlns:mc="http://schemas.openxmlformats.org/markup-compatibility/2006">
          <mc:Choice Requires="x14">
            <control shapeId="2155" r:id="rId37" name="Option Button 107">
              <controlPr defaultSize="0" autoFill="0" autoLine="0" autoPict="0">
                <anchor moveWithCells="1">
                  <from>
                    <xdr:col>4</xdr:col>
                    <xdr:colOff>57150</xdr:colOff>
                    <xdr:row>19</xdr:row>
                    <xdr:rowOff>95250</xdr:rowOff>
                  </from>
                  <to>
                    <xdr:col>5</xdr:col>
                    <xdr:colOff>114300</xdr:colOff>
                    <xdr:row>19</xdr:row>
                    <xdr:rowOff>590550</xdr:rowOff>
                  </to>
                </anchor>
              </controlPr>
            </control>
          </mc:Choice>
        </mc:AlternateContent>
        <mc:AlternateContent xmlns:mc="http://schemas.openxmlformats.org/markup-compatibility/2006">
          <mc:Choice Requires="x14">
            <control shapeId="2156" r:id="rId38" name="Option Button 108">
              <controlPr defaultSize="0" autoFill="0" autoLine="0" autoPict="0">
                <anchor moveWithCells="1">
                  <from>
                    <xdr:col>5</xdr:col>
                    <xdr:colOff>285750</xdr:colOff>
                    <xdr:row>19</xdr:row>
                    <xdr:rowOff>95250</xdr:rowOff>
                  </from>
                  <to>
                    <xdr:col>6</xdr:col>
                    <xdr:colOff>114300</xdr:colOff>
                    <xdr:row>19</xdr:row>
                    <xdr:rowOff>581025</xdr:rowOff>
                  </to>
                </anchor>
              </controlPr>
            </control>
          </mc:Choice>
        </mc:AlternateContent>
        <mc:AlternateContent xmlns:mc="http://schemas.openxmlformats.org/markup-compatibility/2006">
          <mc:Choice Requires="x14">
            <control shapeId="2157" r:id="rId39" name="Option Button 109">
              <controlPr defaultSize="0" autoFill="0" autoLine="0" autoPict="0">
                <anchor moveWithCells="1">
                  <from>
                    <xdr:col>6</xdr:col>
                    <xdr:colOff>285750</xdr:colOff>
                    <xdr:row>19</xdr:row>
                    <xdr:rowOff>95250</xdr:rowOff>
                  </from>
                  <to>
                    <xdr:col>7</xdr:col>
                    <xdr:colOff>133350</xdr:colOff>
                    <xdr:row>19</xdr:row>
                    <xdr:rowOff>581025</xdr:rowOff>
                  </to>
                </anchor>
              </controlPr>
            </control>
          </mc:Choice>
        </mc:AlternateContent>
        <mc:AlternateContent xmlns:mc="http://schemas.openxmlformats.org/markup-compatibility/2006">
          <mc:Choice Requires="x14">
            <control shapeId="2158" r:id="rId40" name="Option Button 110">
              <controlPr defaultSize="0" autoFill="0" autoLine="0" autoPict="0">
                <anchor moveWithCells="1">
                  <from>
                    <xdr:col>7</xdr:col>
                    <xdr:colOff>304800</xdr:colOff>
                    <xdr:row>19</xdr:row>
                    <xdr:rowOff>95250</xdr:rowOff>
                  </from>
                  <to>
                    <xdr:col>8</xdr:col>
                    <xdr:colOff>333375</xdr:colOff>
                    <xdr:row>19</xdr:row>
                    <xdr:rowOff>581025</xdr:rowOff>
                  </to>
                </anchor>
              </controlPr>
            </control>
          </mc:Choice>
        </mc:AlternateContent>
        <mc:AlternateContent xmlns:mc="http://schemas.openxmlformats.org/markup-compatibility/2006">
          <mc:Choice Requires="x14">
            <control shapeId="2159" r:id="rId41" name="Option Button 111">
              <controlPr defaultSize="0" autoFill="0" autoLine="0" autoPict="0">
                <anchor moveWithCells="1">
                  <from>
                    <xdr:col>8</xdr:col>
                    <xdr:colOff>504825</xdr:colOff>
                    <xdr:row>19</xdr:row>
                    <xdr:rowOff>95250</xdr:rowOff>
                  </from>
                  <to>
                    <xdr:col>9</xdr:col>
                    <xdr:colOff>409575</xdr:colOff>
                    <xdr:row>19</xdr:row>
                    <xdr:rowOff>581025</xdr:rowOff>
                  </to>
                </anchor>
              </controlPr>
            </control>
          </mc:Choice>
        </mc:AlternateContent>
        <mc:AlternateContent xmlns:mc="http://schemas.openxmlformats.org/markup-compatibility/2006">
          <mc:Choice Requires="x14">
            <control shapeId="2160" r:id="rId42" name="Group Box 112">
              <controlPr defaultSize="0" print="0" autoFill="0" autoPict="0">
                <anchor moveWithCells="1">
                  <from>
                    <xdr:col>0</xdr:col>
                    <xdr:colOff>0</xdr:colOff>
                    <xdr:row>19</xdr:row>
                    <xdr:rowOff>38100</xdr:rowOff>
                  </from>
                  <to>
                    <xdr:col>12</xdr:col>
                    <xdr:colOff>514350</xdr:colOff>
                    <xdr:row>19</xdr:row>
                    <xdr:rowOff>638175</xdr:rowOff>
                  </to>
                </anchor>
              </controlPr>
            </control>
          </mc:Choice>
        </mc:AlternateContent>
        <mc:AlternateContent xmlns:mc="http://schemas.openxmlformats.org/markup-compatibility/2006">
          <mc:Choice Requires="x14">
            <control shapeId="2161" r:id="rId43" name="Option Button 113">
              <controlPr defaultSize="0" autoFill="0" autoLine="0" autoPict="0">
                <anchor moveWithCells="1">
                  <from>
                    <xdr:col>9</xdr:col>
                    <xdr:colOff>581025</xdr:colOff>
                    <xdr:row>19</xdr:row>
                    <xdr:rowOff>95250</xdr:rowOff>
                  </from>
                  <to>
                    <xdr:col>10</xdr:col>
                    <xdr:colOff>590550</xdr:colOff>
                    <xdr:row>19</xdr:row>
                    <xdr:rowOff>581025</xdr:rowOff>
                  </to>
                </anchor>
              </controlPr>
            </control>
          </mc:Choice>
        </mc:AlternateContent>
        <mc:AlternateContent xmlns:mc="http://schemas.openxmlformats.org/markup-compatibility/2006">
          <mc:Choice Requires="x14">
            <control shapeId="2162" r:id="rId44" name="Option Button 114">
              <controlPr defaultSize="0" autoFill="0" autoLine="0" autoPict="0">
                <anchor moveWithCells="1">
                  <from>
                    <xdr:col>11</xdr:col>
                    <xdr:colOff>76200</xdr:colOff>
                    <xdr:row>19</xdr:row>
                    <xdr:rowOff>95250</xdr:rowOff>
                  </from>
                  <to>
                    <xdr:col>12</xdr:col>
                    <xdr:colOff>323850</xdr:colOff>
                    <xdr:row>19</xdr:row>
                    <xdr:rowOff>581025</xdr:rowOff>
                  </to>
                </anchor>
              </controlPr>
            </control>
          </mc:Choice>
        </mc:AlternateContent>
        <mc:AlternateContent xmlns:mc="http://schemas.openxmlformats.org/markup-compatibility/2006">
          <mc:Choice Requires="x14">
            <control shapeId="2163" r:id="rId45" name="Option Button 115">
              <controlPr defaultSize="0" autoFill="0" autoLine="0" autoPict="0">
                <anchor moveWithCells="1">
                  <from>
                    <xdr:col>4</xdr:col>
                    <xdr:colOff>57150</xdr:colOff>
                    <xdr:row>20</xdr:row>
                    <xdr:rowOff>85725</xdr:rowOff>
                  </from>
                  <to>
                    <xdr:col>5</xdr:col>
                    <xdr:colOff>114300</xdr:colOff>
                    <xdr:row>20</xdr:row>
                    <xdr:rowOff>571500</xdr:rowOff>
                  </to>
                </anchor>
              </controlPr>
            </control>
          </mc:Choice>
        </mc:AlternateContent>
        <mc:AlternateContent xmlns:mc="http://schemas.openxmlformats.org/markup-compatibility/2006">
          <mc:Choice Requires="x14">
            <control shapeId="2164" r:id="rId46" name="Option Button 116">
              <controlPr defaultSize="0" autoFill="0" autoLine="0" autoPict="0">
                <anchor moveWithCells="1">
                  <from>
                    <xdr:col>5</xdr:col>
                    <xdr:colOff>285750</xdr:colOff>
                    <xdr:row>20</xdr:row>
                    <xdr:rowOff>85725</xdr:rowOff>
                  </from>
                  <to>
                    <xdr:col>6</xdr:col>
                    <xdr:colOff>114300</xdr:colOff>
                    <xdr:row>20</xdr:row>
                    <xdr:rowOff>571500</xdr:rowOff>
                  </to>
                </anchor>
              </controlPr>
            </control>
          </mc:Choice>
        </mc:AlternateContent>
        <mc:AlternateContent xmlns:mc="http://schemas.openxmlformats.org/markup-compatibility/2006">
          <mc:Choice Requires="x14">
            <control shapeId="2165" r:id="rId47" name="Option Button 117">
              <controlPr defaultSize="0" autoFill="0" autoLine="0" autoPict="0">
                <anchor moveWithCells="1">
                  <from>
                    <xdr:col>6</xdr:col>
                    <xdr:colOff>285750</xdr:colOff>
                    <xdr:row>20</xdr:row>
                    <xdr:rowOff>85725</xdr:rowOff>
                  </from>
                  <to>
                    <xdr:col>7</xdr:col>
                    <xdr:colOff>133350</xdr:colOff>
                    <xdr:row>20</xdr:row>
                    <xdr:rowOff>571500</xdr:rowOff>
                  </to>
                </anchor>
              </controlPr>
            </control>
          </mc:Choice>
        </mc:AlternateContent>
        <mc:AlternateContent xmlns:mc="http://schemas.openxmlformats.org/markup-compatibility/2006">
          <mc:Choice Requires="x14">
            <control shapeId="2166" r:id="rId48" name="Option Button 118">
              <controlPr defaultSize="0" autoFill="0" autoLine="0" autoPict="0">
                <anchor moveWithCells="1">
                  <from>
                    <xdr:col>7</xdr:col>
                    <xdr:colOff>304800</xdr:colOff>
                    <xdr:row>20</xdr:row>
                    <xdr:rowOff>85725</xdr:rowOff>
                  </from>
                  <to>
                    <xdr:col>8</xdr:col>
                    <xdr:colOff>333375</xdr:colOff>
                    <xdr:row>20</xdr:row>
                    <xdr:rowOff>571500</xdr:rowOff>
                  </to>
                </anchor>
              </controlPr>
            </control>
          </mc:Choice>
        </mc:AlternateContent>
        <mc:AlternateContent xmlns:mc="http://schemas.openxmlformats.org/markup-compatibility/2006">
          <mc:Choice Requires="x14">
            <control shapeId="2167" r:id="rId49" name="Option Button 119">
              <controlPr defaultSize="0" autoFill="0" autoLine="0" autoPict="0">
                <anchor moveWithCells="1">
                  <from>
                    <xdr:col>8</xdr:col>
                    <xdr:colOff>504825</xdr:colOff>
                    <xdr:row>20</xdr:row>
                    <xdr:rowOff>85725</xdr:rowOff>
                  </from>
                  <to>
                    <xdr:col>9</xdr:col>
                    <xdr:colOff>409575</xdr:colOff>
                    <xdr:row>20</xdr:row>
                    <xdr:rowOff>571500</xdr:rowOff>
                  </to>
                </anchor>
              </controlPr>
            </control>
          </mc:Choice>
        </mc:AlternateContent>
        <mc:AlternateContent xmlns:mc="http://schemas.openxmlformats.org/markup-compatibility/2006">
          <mc:Choice Requires="x14">
            <control shapeId="2168" r:id="rId50" name="Group Box 120">
              <controlPr defaultSize="0" print="0" autoFill="0" autoPict="0">
                <anchor moveWithCells="1">
                  <from>
                    <xdr:col>0</xdr:col>
                    <xdr:colOff>0</xdr:colOff>
                    <xdr:row>20</xdr:row>
                    <xdr:rowOff>28575</xdr:rowOff>
                  </from>
                  <to>
                    <xdr:col>12</xdr:col>
                    <xdr:colOff>514350</xdr:colOff>
                    <xdr:row>20</xdr:row>
                    <xdr:rowOff>647700</xdr:rowOff>
                  </to>
                </anchor>
              </controlPr>
            </control>
          </mc:Choice>
        </mc:AlternateContent>
        <mc:AlternateContent xmlns:mc="http://schemas.openxmlformats.org/markup-compatibility/2006">
          <mc:Choice Requires="x14">
            <control shapeId="2169" r:id="rId51" name="Option Button 121">
              <controlPr defaultSize="0" autoFill="0" autoLine="0" autoPict="0">
                <anchor moveWithCells="1">
                  <from>
                    <xdr:col>9</xdr:col>
                    <xdr:colOff>581025</xdr:colOff>
                    <xdr:row>20</xdr:row>
                    <xdr:rowOff>85725</xdr:rowOff>
                  </from>
                  <to>
                    <xdr:col>10</xdr:col>
                    <xdr:colOff>590550</xdr:colOff>
                    <xdr:row>20</xdr:row>
                    <xdr:rowOff>571500</xdr:rowOff>
                  </to>
                </anchor>
              </controlPr>
            </control>
          </mc:Choice>
        </mc:AlternateContent>
        <mc:AlternateContent xmlns:mc="http://schemas.openxmlformats.org/markup-compatibility/2006">
          <mc:Choice Requires="x14">
            <control shapeId="2170" r:id="rId52" name="Option Button 122">
              <controlPr defaultSize="0" autoFill="0" autoLine="0" autoPict="0">
                <anchor moveWithCells="1">
                  <from>
                    <xdr:col>11</xdr:col>
                    <xdr:colOff>76200</xdr:colOff>
                    <xdr:row>20</xdr:row>
                    <xdr:rowOff>85725</xdr:rowOff>
                  </from>
                  <to>
                    <xdr:col>12</xdr:col>
                    <xdr:colOff>323850</xdr:colOff>
                    <xdr:row>20</xdr:row>
                    <xdr:rowOff>571500</xdr:rowOff>
                  </to>
                </anchor>
              </controlPr>
            </control>
          </mc:Choice>
        </mc:AlternateContent>
        <mc:AlternateContent xmlns:mc="http://schemas.openxmlformats.org/markup-compatibility/2006">
          <mc:Choice Requires="x14">
            <control shapeId="2171" r:id="rId53" name="Option Button 123">
              <controlPr defaultSize="0" autoFill="0" autoLine="0" autoPict="0">
                <anchor moveWithCells="1">
                  <from>
                    <xdr:col>4</xdr:col>
                    <xdr:colOff>57150</xdr:colOff>
                    <xdr:row>21</xdr:row>
                    <xdr:rowOff>95250</xdr:rowOff>
                  </from>
                  <to>
                    <xdr:col>5</xdr:col>
                    <xdr:colOff>114300</xdr:colOff>
                    <xdr:row>21</xdr:row>
                    <xdr:rowOff>581025</xdr:rowOff>
                  </to>
                </anchor>
              </controlPr>
            </control>
          </mc:Choice>
        </mc:AlternateContent>
        <mc:AlternateContent xmlns:mc="http://schemas.openxmlformats.org/markup-compatibility/2006">
          <mc:Choice Requires="x14">
            <control shapeId="2172" r:id="rId54" name="Option Button 124">
              <controlPr defaultSize="0" autoFill="0" autoLine="0" autoPict="0">
                <anchor moveWithCells="1">
                  <from>
                    <xdr:col>5</xdr:col>
                    <xdr:colOff>285750</xdr:colOff>
                    <xdr:row>21</xdr:row>
                    <xdr:rowOff>95250</xdr:rowOff>
                  </from>
                  <to>
                    <xdr:col>6</xdr:col>
                    <xdr:colOff>114300</xdr:colOff>
                    <xdr:row>21</xdr:row>
                    <xdr:rowOff>581025</xdr:rowOff>
                  </to>
                </anchor>
              </controlPr>
            </control>
          </mc:Choice>
        </mc:AlternateContent>
        <mc:AlternateContent xmlns:mc="http://schemas.openxmlformats.org/markup-compatibility/2006">
          <mc:Choice Requires="x14">
            <control shapeId="2173" r:id="rId55" name="Option Button 125">
              <controlPr defaultSize="0" autoFill="0" autoLine="0" autoPict="0">
                <anchor moveWithCells="1">
                  <from>
                    <xdr:col>6</xdr:col>
                    <xdr:colOff>285750</xdr:colOff>
                    <xdr:row>21</xdr:row>
                    <xdr:rowOff>95250</xdr:rowOff>
                  </from>
                  <to>
                    <xdr:col>7</xdr:col>
                    <xdr:colOff>133350</xdr:colOff>
                    <xdr:row>21</xdr:row>
                    <xdr:rowOff>581025</xdr:rowOff>
                  </to>
                </anchor>
              </controlPr>
            </control>
          </mc:Choice>
        </mc:AlternateContent>
        <mc:AlternateContent xmlns:mc="http://schemas.openxmlformats.org/markup-compatibility/2006">
          <mc:Choice Requires="x14">
            <control shapeId="2174" r:id="rId56" name="Option Button 126">
              <controlPr defaultSize="0" autoFill="0" autoLine="0" autoPict="0">
                <anchor moveWithCells="1">
                  <from>
                    <xdr:col>7</xdr:col>
                    <xdr:colOff>304800</xdr:colOff>
                    <xdr:row>21</xdr:row>
                    <xdr:rowOff>95250</xdr:rowOff>
                  </from>
                  <to>
                    <xdr:col>8</xdr:col>
                    <xdr:colOff>333375</xdr:colOff>
                    <xdr:row>21</xdr:row>
                    <xdr:rowOff>581025</xdr:rowOff>
                  </to>
                </anchor>
              </controlPr>
            </control>
          </mc:Choice>
        </mc:AlternateContent>
        <mc:AlternateContent xmlns:mc="http://schemas.openxmlformats.org/markup-compatibility/2006">
          <mc:Choice Requires="x14">
            <control shapeId="2175" r:id="rId57" name="Option Button 127">
              <controlPr defaultSize="0" autoFill="0" autoLine="0" autoPict="0">
                <anchor moveWithCells="1">
                  <from>
                    <xdr:col>8</xdr:col>
                    <xdr:colOff>504825</xdr:colOff>
                    <xdr:row>21</xdr:row>
                    <xdr:rowOff>95250</xdr:rowOff>
                  </from>
                  <to>
                    <xdr:col>9</xdr:col>
                    <xdr:colOff>409575</xdr:colOff>
                    <xdr:row>21</xdr:row>
                    <xdr:rowOff>581025</xdr:rowOff>
                  </to>
                </anchor>
              </controlPr>
            </control>
          </mc:Choice>
        </mc:AlternateContent>
        <mc:AlternateContent xmlns:mc="http://schemas.openxmlformats.org/markup-compatibility/2006">
          <mc:Choice Requires="x14">
            <control shapeId="2176" r:id="rId58" name="Group Box 128">
              <controlPr defaultSize="0" print="0" autoFill="0" autoPict="0">
                <anchor moveWithCells="1">
                  <from>
                    <xdr:col>0</xdr:col>
                    <xdr:colOff>0</xdr:colOff>
                    <xdr:row>21</xdr:row>
                    <xdr:rowOff>28575</xdr:rowOff>
                  </from>
                  <to>
                    <xdr:col>12</xdr:col>
                    <xdr:colOff>514350</xdr:colOff>
                    <xdr:row>21</xdr:row>
                    <xdr:rowOff>638175</xdr:rowOff>
                  </to>
                </anchor>
              </controlPr>
            </control>
          </mc:Choice>
        </mc:AlternateContent>
        <mc:AlternateContent xmlns:mc="http://schemas.openxmlformats.org/markup-compatibility/2006">
          <mc:Choice Requires="x14">
            <control shapeId="2177" r:id="rId59" name="Option Button 129">
              <controlPr defaultSize="0" autoFill="0" autoLine="0" autoPict="0">
                <anchor moveWithCells="1">
                  <from>
                    <xdr:col>9</xdr:col>
                    <xdr:colOff>581025</xdr:colOff>
                    <xdr:row>21</xdr:row>
                    <xdr:rowOff>95250</xdr:rowOff>
                  </from>
                  <to>
                    <xdr:col>10</xdr:col>
                    <xdr:colOff>590550</xdr:colOff>
                    <xdr:row>21</xdr:row>
                    <xdr:rowOff>581025</xdr:rowOff>
                  </to>
                </anchor>
              </controlPr>
            </control>
          </mc:Choice>
        </mc:AlternateContent>
        <mc:AlternateContent xmlns:mc="http://schemas.openxmlformats.org/markup-compatibility/2006">
          <mc:Choice Requires="x14">
            <control shapeId="2178" r:id="rId60" name="Option Button 130">
              <controlPr defaultSize="0" autoFill="0" autoLine="0" autoPict="0">
                <anchor moveWithCells="1">
                  <from>
                    <xdr:col>11</xdr:col>
                    <xdr:colOff>76200</xdr:colOff>
                    <xdr:row>21</xdr:row>
                    <xdr:rowOff>95250</xdr:rowOff>
                  </from>
                  <to>
                    <xdr:col>12</xdr:col>
                    <xdr:colOff>323850</xdr:colOff>
                    <xdr:row>21</xdr:row>
                    <xdr:rowOff>581025</xdr:rowOff>
                  </to>
                </anchor>
              </controlPr>
            </control>
          </mc:Choice>
        </mc:AlternateContent>
        <mc:AlternateContent xmlns:mc="http://schemas.openxmlformats.org/markup-compatibility/2006">
          <mc:Choice Requires="x14">
            <control shapeId="2207" r:id="rId61" name="Option Button 159">
              <controlPr defaultSize="0" autoFill="0" autoLine="0" autoPict="0">
                <anchor moveWithCells="1">
                  <from>
                    <xdr:col>4</xdr:col>
                    <xdr:colOff>57150</xdr:colOff>
                    <xdr:row>22</xdr:row>
                    <xdr:rowOff>95250</xdr:rowOff>
                  </from>
                  <to>
                    <xdr:col>5</xdr:col>
                    <xdr:colOff>114300</xdr:colOff>
                    <xdr:row>22</xdr:row>
                    <xdr:rowOff>581025</xdr:rowOff>
                  </to>
                </anchor>
              </controlPr>
            </control>
          </mc:Choice>
        </mc:AlternateContent>
        <mc:AlternateContent xmlns:mc="http://schemas.openxmlformats.org/markup-compatibility/2006">
          <mc:Choice Requires="x14">
            <control shapeId="2208" r:id="rId62" name="Option Button 160">
              <controlPr defaultSize="0" autoFill="0" autoLine="0" autoPict="0">
                <anchor moveWithCells="1">
                  <from>
                    <xdr:col>5</xdr:col>
                    <xdr:colOff>285750</xdr:colOff>
                    <xdr:row>22</xdr:row>
                    <xdr:rowOff>95250</xdr:rowOff>
                  </from>
                  <to>
                    <xdr:col>6</xdr:col>
                    <xdr:colOff>114300</xdr:colOff>
                    <xdr:row>22</xdr:row>
                    <xdr:rowOff>581025</xdr:rowOff>
                  </to>
                </anchor>
              </controlPr>
            </control>
          </mc:Choice>
        </mc:AlternateContent>
        <mc:AlternateContent xmlns:mc="http://schemas.openxmlformats.org/markup-compatibility/2006">
          <mc:Choice Requires="x14">
            <control shapeId="2209" r:id="rId63" name="Option Button 161">
              <controlPr defaultSize="0" autoFill="0" autoLine="0" autoPict="0">
                <anchor moveWithCells="1">
                  <from>
                    <xdr:col>6</xdr:col>
                    <xdr:colOff>285750</xdr:colOff>
                    <xdr:row>22</xdr:row>
                    <xdr:rowOff>95250</xdr:rowOff>
                  </from>
                  <to>
                    <xdr:col>7</xdr:col>
                    <xdr:colOff>133350</xdr:colOff>
                    <xdr:row>22</xdr:row>
                    <xdr:rowOff>581025</xdr:rowOff>
                  </to>
                </anchor>
              </controlPr>
            </control>
          </mc:Choice>
        </mc:AlternateContent>
        <mc:AlternateContent xmlns:mc="http://schemas.openxmlformats.org/markup-compatibility/2006">
          <mc:Choice Requires="x14">
            <control shapeId="2210" r:id="rId64" name="Option Button 162">
              <controlPr defaultSize="0" autoFill="0" autoLine="0" autoPict="0">
                <anchor moveWithCells="1">
                  <from>
                    <xdr:col>7</xdr:col>
                    <xdr:colOff>304800</xdr:colOff>
                    <xdr:row>22</xdr:row>
                    <xdr:rowOff>95250</xdr:rowOff>
                  </from>
                  <to>
                    <xdr:col>8</xdr:col>
                    <xdr:colOff>333375</xdr:colOff>
                    <xdr:row>22</xdr:row>
                    <xdr:rowOff>581025</xdr:rowOff>
                  </to>
                </anchor>
              </controlPr>
            </control>
          </mc:Choice>
        </mc:AlternateContent>
        <mc:AlternateContent xmlns:mc="http://schemas.openxmlformats.org/markup-compatibility/2006">
          <mc:Choice Requires="x14">
            <control shapeId="2211" r:id="rId65" name="Option Button 163">
              <controlPr defaultSize="0" autoFill="0" autoLine="0" autoPict="0">
                <anchor moveWithCells="1">
                  <from>
                    <xdr:col>8</xdr:col>
                    <xdr:colOff>504825</xdr:colOff>
                    <xdr:row>22</xdr:row>
                    <xdr:rowOff>95250</xdr:rowOff>
                  </from>
                  <to>
                    <xdr:col>9</xdr:col>
                    <xdr:colOff>409575</xdr:colOff>
                    <xdr:row>22</xdr:row>
                    <xdr:rowOff>581025</xdr:rowOff>
                  </to>
                </anchor>
              </controlPr>
            </control>
          </mc:Choice>
        </mc:AlternateContent>
        <mc:AlternateContent xmlns:mc="http://schemas.openxmlformats.org/markup-compatibility/2006">
          <mc:Choice Requires="x14">
            <control shapeId="2212" r:id="rId66" name="Group Box 164">
              <controlPr defaultSize="0" print="0" autoFill="0" autoPict="0">
                <anchor moveWithCells="1">
                  <from>
                    <xdr:col>0</xdr:col>
                    <xdr:colOff>0</xdr:colOff>
                    <xdr:row>22</xdr:row>
                    <xdr:rowOff>28575</xdr:rowOff>
                  </from>
                  <to>
                    <xdr:col>12</xdr:col>
                    <xdr:colOff>514350</xdr:colOff>
                    <xdr:row>22</xdr:row>
                    <xdr:rowOff>628650</xdr:rowOff>
                  </to>
                </anchor>
              </controlPr>
            </control>
          </mc:Choice>
        </mc:AlternateContent>
        <mc:AlternateContent xmlns:mc="http://schemas.openxmlformats.org/markup-compatibility/2006">
          <mc:Choice Requires="x14">
            <control shapeId="2213" r:id="rId67" name="Option Button 165">
              <controlPr defaultSize="0" autoFill="0" autoLine="0" autoPict="0">
                <anchor moveWithCells="1">
                  <from>
                    <xdr:col>9</xdr:col>
                    <xdr:colOff>581025</xdr:colOff>
                    <xdr:row>22</xdr:row>
                    <xdr:rowOff>95250</xdr:rowOff>
                  </from>
                  <to>
                    <xdr:col>10</xdr:col>
                    <xdr:colOff>590550</xdr:colOff>
                    <xdr:row>22</xdr:row>
                    <xdr:rowOff>581025</xdr:rowOff>
                  </to>
                </anchor>
              </controlPr>
            </control>
          </mc:Choice>
        </mc:AlternateContent>
        <mc:AlternateContent xmlns:mc="http://schemas.openxmlformats.org/markup-compatibility/2006">
          <mc:Choice Requires="x14">
            <control shapeId="2214" r:id="rId68" name="Option Button 166">
              <controlPr defaultSize="0" autoFill="0" autoLine="0" autoPict="0">
                <anchor moveWithCells="1">
                  <from>
                    <xdr:col>11</xdr:col>
                    <xdr:colOff>76200</xdr:colOff>
                    <xdr:row>22</xdr:row>
                    <xdr:rowOff>95250</xdr:rowOff>
                  </from>
                  <to>
                    <xdr:col>12</xdr:col>
                    <xdr:colOff>323850</xdr:colOff>
                    <xdr:row>22</xdr:row>
                    <xdr:rowOff>581025</xdr:rowOff>
                  </to>
                </anchor>
              </controlPr>
            </control>
          </mc:Choice>
        </mc:AlternateContent>
        <mc:AlternateContent xmlns:mc="http://schemas.openxmlformats.org/markup-compatibility/2006">
          <mc:Choice Requires="x14">
            <control shapeId="2215" r:id="rId69" name="Option Button 167">
              <controlPr defaultSize="0" autoFill="0" autoLine="0" autoPict="0">
                <anchor moveWithCells="1">
                  <from>
                    <xdr:col>4</xdr:col>
                    <xdr:colOff>57150</xdr:colOff>
                    <xdr:row>23</xdr:row>
                    <xdr:rowOff>95250</xdr:rowOff>
                  </from>
                  <to>
                    <xdr:col>5</xdr:col>
                    <xdr:colOff>114300</xdr:colOff>
                    <xdr:row>23</xdr:row>
                    <xdr:rowOff>581025</xdr:rowOff>
                  </to>
                </anchor>
              </controlPr>
            </control>
          </mc:Choice>
        </mc:AlternateContent>
        <mc:AlternateContent xmlns:mc="http://schemas.openxmlformats.org/markup-compatibility/2006">
          <mc:Choice Requires="x14">
            <control shapeId="2216" r:id="rId70" name="Option Button 168">
              <controlPr defaultSize="0" autoFill="0" autoLine="0" autoPict="0">
                <anchor moveWithCells="1">
                  <from>
                    <xdr:col>5</xdr:col>
                    <xdr:colOff>285750</xdr:colOff>
                    <xdr:row>23</xdr:row>
                    <xdr:rowOff>95250</xdr:rowOff>
                  </from>
                  <to>
                    <xdr:col>6</xdr:col>
                    <xdr:colOff>114300</xdr:colOff>
                    <xdr:row>23</xdr:row>
                    <xdr:rowOff>581025</xdr:rowOff>
                  </to>
                </anchor>
              </controlPr>
            </control>
          </mc:Choice>
        </mc:AlternateContent>
        <mc:AlternateContent xmlns:mc="http://schemas.openxmlformats.org/markup-compatibility/2006">
          <mc:Choice Requires="x14">
            <control shapeId="2217" r:id="rId71" name="Option Button 169">
              <controlPr defaultSize="0" autoFill="0" autoLine="0" autoPict="0">
                <anchor moveWithCells="1">
                  <from>
                    <xdr:col>6</xdr:col>
                    <xdr:colOff>285750</xdr:colOff>
                    <xdr:row>23</xdr:row>
                    <xdr:rowOff>95250</xdr:rowOff>
                  </from>
                  <to>
                    <xdr:col>7</xdr:col>
                    <xdr:colOff>133350</xdr:colOff>
                    <xdr:row>23</xdr:row>
                    <xdr:rowOff>581025</xdr:rowOff>
                  </to>
                </anchor>
              </controlPr>
            </control>
          </mc:Choice>
        </mc:AlternateContent>
        <mc:AlternateContent xmlns:mc="http://schemas.openxmlformats.org/markup-compatibility/2006">
          <mc:Choice Requires="x14">
            <control shapeId="2218" r:id="rId72" name="Option Button 170">
              <controlPr defaultSize="0" autoFill="0" autoLine="0" autoPict="0">
                <anchor moveWithCells="1">
                  <from>
                    <xdr:col>7</xdr:col>
                    <xdr:colOff>304800</xdr:colOff>
                    <xdr:row>23</xdr:row>
                    <xdr:rowOff>95250</xdr:rowOff>
                  </from>
                  <to>
                    <xdr:col>8</xdr:col>
                    <xdr:colOff>333375</xdr:colOff>
                    <xdr:row>23</xdr:row>
                    <xdr:rowOff>581025</xdr:rowOff>
                  </to>
                </anchor>
              </controlPr>
            </control>
          </mc:Choice>
        </mc:AlternateContent>
        <mc:AlternateContent xmlns:mc="http://schemas.openxmlformats.org/markup-compatibility/2006">
          <mc:Choice Requires="x14">
            <control shapeId="2219" r:id="rId73" name="Option Button 171">
              <controlPr defaultSize="0" autoFill="0" autoLine="0" autoPict="0">
                <anchor moveWithCells="1">
                  <from>
                    <xdr:col>8</xdr:col>
                    <xdr:colOff>504825</xdr:colOff>
                    <xdr:row>23</xdr:row>
                    <xdr:rowOff>95250</xdr:rowOff>
                  </from>
                  <to>
                    <xdr:col>9</xdr:col>
                    <xdr:colOff>409575</xdr:colOff>
                    <xdr:row>23</xdr:row>
                    <xdr:rowOff>581025</xdr:rowOff>
                  </to>
                </anchor>
              </controlPr>
            </control>
          </mc:Choice>
        </mc:AlternateContent>
        <mc:AlternateContent xmlns:mc="http://schemas.openxmlformats.org/markup-compatibility/2006">
          <mc:Choice Requires="x14">
            <control shapeId="2220" r:id="rId74" name="Group Box 172">
              <controlPr defaultSize="0" print="0" autoFill="0" autoPict="0">
                <anchor moveWithCells="1">
                  <from>
                    <xdr:col>0</xdr:col>
                    <xdr:colOff>0</xdr:colOff>
                    <xdr:row>23</xdr:row>
                    <xdr:rowOff>28575</xdr:rowOff>
                  </from>
                  <to>
                    <xdr:col>12</xdr:col>
                    <xdr:colOff>514350</xdr:colOff>
                    <xdr:row>23</xdr:row>
                    <xdr:rowOff>647700</xdr:rowOff>
                  </to>
                </anchor>
              </controlPr>
            </control>
          </mc:Choice>
        </mc:AlternateContent>
        <mc:AlternateContent xmlns:mc="http://schemas.openxmlformats.org/markup-compatibility/2006">
          <mc:Choice Requires="x14">
            <control shapeId="2221" r:id="rId75" name="Option Button 173">
              <controlPr defaultSize="0" autoFill="0" autoLine="0" autoPict="0">
                <anchor moveWithCells="1">
                  <from>
                    <xdr:col>9</xdr:col>
                    <xdr:colOff>581025</xdr:colOff>
                    <xdr:row>23</xdr:row>
                    <xdr:rowOff>95250</xdr:rowOff>
                  </from>
                  <to>
                    <xdr:col>10</xdr:col>
                    <xdr:colOff>590550</xdr:colOff>
                    <xdr:row>23</xdr:row>
                    <xdr:rowOff>581025</xdr:rowOff>
                  </to>
                </anchor>
              </controlPr>
            </control>
          </mc:Choice>
        </mc:AlternateContent>
        <mc:AlternateContent xmlns:mc="http://schemas.openxmlformats.org/markup-compatibility/2006">
          <mc:Choice Requires="x14">
            <control shapeId="2222" r:id="rId76" name="Option Button 174">
              <controlPr defaultSize="0" autoFill="0" autoLine="0" autoPict="0">
                <anchor moveWithCells="1">
                  <from>
                    <xdr:col>11</xdr:col>
                    <xdr:colOff>76200</xdr:colOff>
                    <xdr:row>23</xdr:row>
                    <xdr:rowOff>95250</xdr:rowOff>
                  </from>
                  <to>
                    <xdr:col>12</xdr:col>
                    <xdr:colOff>323850</xdr:colOff>
                    <xdr:row>23</xdr:row>
                    <xdr:rowOff>581025</xdr:rowOff>
                  </to>
                </anchor>
              </controlPr>
            </control>
          </mc:Choice>
        </mc:AlternateContent>
        <mc:AlternateContent xmlns:mc="http://schemas.openxmlformats.org/markup-compatibility/2006">
          <mc:Choice Requires="x14">
            <control shapeId="2223" r:id="rId77" name="Option Button 175">
              <controlPr defaultSize="0" autoFill="0" autoLine="0" autoPict="0">
                <anchor moveWithCells="1">
                  <from>
                    <xdr:col>4</xdr:col>
                    <xdr:colOff>57150</xdr:colOff>
                    <xdr:row>24</xdr:row>
                    <xdr:rowOff>95250</xdr:rowOff>
                  </from>
                  <to>
                    <xdr:col>5</xdr:col>
                    <xdr:colOff>114300</xdr:colOff>
                    <xdr:row>24</xdr:row>
                    <xdr:rowOff>571500</xdr:rowOff>
                  </to>
                </anchor>
              </controlPr>
            </control>
          </mc:Choice>
        </mc:AlternateContent>
        <mc:AlternateContent xmlns:mc="http://schemas.openxmlformats.org/markup-compatibility/2006">
          <mc:Choice Requires="x14">
            <control shapeId="2224" r:id="rId78" name="Option Button 176">
              <controlPr defaultSize="0" autoFill="0" autoLine="0" autoPict="0">
                <anchor moveWithCells="1">
                  <from>
                    <xdr:col>5</xdr:col>
                    <xdr:colOff>285750</xdr:colOff>
                    <xdr:row>24</xdr:row>
                    <xdr:rowOff>95250</xdr:rowOff>
                  </from>
                  <to>
                    <xdr:col>6</xdr:col>
                    <xdr:colOff>114300</xdr:colOff>
                    <xdr:row>24</xdr:row>
                    <xdr:rowOff>571500</xdr:rowOff>
                  </to>
                </anchor>
              </controlPr>
            </control>
          </mc:Choice>
        </mc:AlternateContent>
        <mc:AlternateContent xmlns:mc="http://schemas.openxmlformats.org/markup-compatibility/2006">
          <mc:Choice Requires="x14">
            <control shapeId="2225" r:id="rId79" name="Option Button 177">
              <controlPr defaultSize="0" autoFill="0" autoLine="0" autoPict="0">
                <anchor moveWithCells="1">
                  <from>
                    <xdr:col>6</xdr:col>
                    <xdr:colOff>285750</xdr:colOff>
                    <xdr:row>24</xdr:row>
                    <xdr:rowOff>95250</xdr:rowOff>
                  </from>
                  <to>
                    <xdr:col>7</xdr:col>
                    <xdr:colOff>133350</xdr:colOff>
                    <xdr:row>24</xdr:row>
                    <xdr:rowOff>571500</xdr:rowOff>
                  </to>
                </anchor>
              </controlPr>
            </control>
          </mc:Choice>
        </mc:AlternateContent>
        <mc:AlternateContent xmlns:mc="http://schemas.openxmlformats.org/markup-compatibility/2006">
          <mc:Choice Requires="x14">
            <control shapeId="2226" r:id="rId80" name="Option Button 178">
              <controlPr defaultSize="0" autoFill="0" autoLine="0" autoPict="0">
                <anchor moveWithCells="1">
                  <from>
                    <xdr:col>7</xdr:col>
                    <xdr:colOff>304800</xdr:colOff>
                    <xdr:row>24</xdr:row>
                    <xdr:rowOff>95250</xdr:rowOff>
                  </from>
                  <to>
                    <xdr:col>8</xdr:col>
                    <xdr:colOff>333375</xdr:colOff>
                    <xdr:row>24</xdr:row>
                    <xdr:rowOff>571500</xdr:rowOff>
                  </to>
                </anchor>
              </controlPr>
            </control>
          </mc:Choice>
        </mc:AlternateContent>
        <mc:AlternateContent xmlns:mc="http://schemas.openxmlformats.org/markup-compatibility/2006">
          <mc:Choice Requires="x14">
            <control shapeId="2227" r:id="rId81" name="Option Button 179">
              <controlPr defaultSize="0" autoFill="0" autoLine="0" autoPict="0">
                <anchor moveWithCells="1">
                  <from>
                    <xdr:col>8</xdr:col>
                    <xdr:colOff>504825</xdr:colOff>
                    <xdr:row>24</xdr:row>
                    <xdr:rowOff>95250</xdr:rowOff>
                  </from>
                  <to>
                    <xdr:col>9</xdr:col>
                    <xdr:colOff>409575</xdr:colOff>
                    <xdr:row>24</xdr:row>
                    <xdr:rowOff>571500</xdr:rowOff>
                  </to>
                </anchor>
              </controlPr>
            </control>
          </mc:Choice>
        </mc:AlternateContent>
        <mc:AlternateContent xmlns:mc="http://schemas.openxmlformats.org/markup-compatibility/2006">
          <mc:Choice Requires="x14">
            <control shapeId="2228" r:id="rId82" name="Group Box 180">
              <controlPr defaultSize="0" print="0" autoFill="0" autoPict="0">
                <anchor moveWithCells="1">
                  <from>
                    <xdr:col>0</xdr:col>
                    <xdr:colOff>0</xdr:colOff>
                    <xdr:row>24</xdr:row>
                    <xdr:rowOff>19050</xdr:rowOff>
                  </from>
                  <to>
                    <xdr:col>12</xdr:col>
                    <xdr:colOff>504825</xdr:colOff>
                    <xdr:row>24</xdr:row>
                    <xdr:rowOff>628650</xdr:rowOff>
                  </to>
                </anchor>
              </controlPr>
            </control>
          </mc:Choice>
        </mc:AlternateContent>
        <mc:AlternateContent xmlns:mc="http://schemas.openxmlformats.org/markup-compatibility/2006">
          <mc:Choice Requires="x14">
            <control shapeId="2229" r:id="rId83" name="Option Button 181">
              <controlPr defaultSize="0" autoFill="0" autoLine="0" autoPict="0">
                <anchor moveWithCells="1">
                  <from>
                    <xdr:col>9</xdr:col>
                    <xdr:colOff>581025</xdr:colOff>
                    <xdr:row>24</xdr:row>
                    <xdr:rowOff>95250</xdr:rowOff>
                  </from>
                  <to>
                    <xdr:col>10</xdr:col>
                    <xdr:colOff>590550</xdr:colOff>
                    <xdr:row>24</xdr:row>
                    <xdr:rowOff>571500</xdr:rowOff>
                  </to>
                </anchor>
              </controlPr>
            </control>
          </mc:Choice>
        </mc:AlternateContent>
        <mc:AlternateContent xmlns:mc="http://schemas.openxmlformats.org/markup-compatibility/2006">
          <mc:Choice Requires="x14">
            <control shapeId="2230" r:id="rId84" name="Option Button 182">
              <controlPr defaultSize="0" autoFill="0" autoLine="0" autoPict="0">
                <anchor moveWithCells="1">
                  <from>
                    <xdr:col>11</xdr:col>
                    <xdr:colOff>76200</xdr:colOff>
                    <xdr:row>24</xdr:row>
                    <xdr:rowOff>95250</xdr:rowOff>
                  </from>
                  <to>
                    <xdr:col>12</xdr:col>
                    <xdr:colOff>323850</xdr:colOff>
                    <xdr:row>24</xdr:row>
                    <xdr:rowOff>571500</xdr:rowOff>
                  </to>
                </anchor>
              </controlPr>
            </control>
          </mc:Choice>
        </mc:AlternateContent>
        <mc:AlternateContent xmlns:mc="http://schemas.openxmlformats.org/markup-compatibility/2006">
          <mc:Choice Requires="x14">
            <control shapeId="2231" r:id="rId85" name="Option Button 183">
              <controlPr defaultSize="0" autoFill="0" autoLine="0" autoPict="0">
                <anchor moveWithCells="1">
                  <from>
                    <xdr:col>4</xdr:col>
                    <xdr:colOff>57150</xdr:colOff>
                    <xdr:row>25</xdr:row>
                    <xdr:rowOff>104775</xdr:rowOff>
                  </from>
                  <to>
                    <xdr:col>5</xdr:col>
                    <xdr:colOff>114300</xdr:colOff>
                    <xdr:row>25</xdr:row>
                    <xdr:rowOff>590550</xdr:rowOff>
                  </to>
                </anchor>
              </controlPr>
            </control>
          </mc:Choice>
        </mc:AlternateContent>
        <mc:AlternateContent xmlns:mc="http://schemas.openxmlformats.org/markup-compatibility/2006">
          <mc:Choice Requires="x14">
            <control shapeId="2232" r:id="rId86" name="Option Button 184">
              <controlPr defaultSize="0" autoFill="0" autoLine="0" autoPict="0">
                <anchor moveWithCells="1">
                  <from>
                    <xdr:col>5</xdr:col>
                    <xdr:colOff>285750</xdr:colOff>
                    <xdr:row>25</xdr:row>
                    <xdr:rowOff>104775</xdr:rowOff>
                  </from>
                  <to>
                    <xdr:col>6</xdr:col>
                    <xdr:colOff>114300</xdr:colOff>
                    <xdr:row>25</xdr:row>
                    <xdr:rowOff>590550</xdr:rowOff>
                  </to>
                </anchor>
              </controlPr>
            </control>
          </mc:Choice>
        </mc:AlternateContent>
        <mc:AlternateContent xmlns:mc="http://schemas.openxmlformats.org/markup-compatibility/2006">
          <mc:Choice Requires="x14">
            <control shapeId="2233" r:id="rId87" name="Option Button 185">
              <controlPr defaultSize="0" autoFill="0" autoLine="0" autoPict="0">
                <anchor moveWithCells="1">
                  <from>
                    <xdr:col>6</xdr:col>
                    <xdr:colOff>285750</xdr:colOff>
                    <xdr:row>25</xdr:row>
                    <xdr:rowOff>104775</xdr:rowOff>
                  </from>
                  <to>
                    <xdr:col>7</xdr:col>
                    <xdr:colOff>133350</xdr:colOff>
                    <xdr:row>25</xdr:row>
                    <xdr:rowOff>590550</xdr:rowOff>
                  </to>
                </anchor>
              </controlPr>
            </control>
          </mc:Choice>
        </mc:AlternateContent>
        <mc:AlternateContent xmlns:mc="http://schemas.openxmlformats.org/markup-compatibility/2006">
          <mc:Choice Requires="x14">
            <control shapeId="2234" r:id="rId88" name="Option Button 186">
              <controlPr defaultSize="0" autoFill="0" autoLine="0" autoPict="0">
                <anchor moveWithCells="1">
                  <from>
                    <xdr:col>7</xdr:col>
                    <xdr:colOff>304800</xdr:colOff>
                    <xdr:row>25</xdr:row>
                    <xdr:rowOff>104775</xdr:rowOff>
                  </from>
                  <to>
                    <xdr:col>8</xdr:col>
                    <xdr:colOff>333375</xdr:colOff>
                    <xdr:row>25</xdr:row>
                    <xdr:rowOff>590550</xdr:rowOff>
                  </to>
                </anchor>
              </controlPr>
            </control>
          </mc:Choice>
        </mc:AlternateContent>
        <mc:AlternateContent xmlns:mc="http://schemas.openxmlformats.org/markup-compatibility/2006">
          <mc:Choice Requires="x14">
            <control shapeId="2235" r:id="rId89" name="Option Button 187">
              <controlPr defaultSize="0" autoFill="0" autoLine="0" autoPict="0">
                <anchor moveWithCells="1">
                  <from>
                    <xdr:col>8</xdr:col>
                    <xdr:colOff>504825</xdr:colOff>
                    <xdr:row>25</xdr:row>
                    <xdr:rowOff>104775</xdr:rowOff>
                  </from>
                  <to>
                    <xdr:col>9</xdr:col>
                    <xdr:colOff>409575</xdr:colOff>
                    <xdr:row>25</xdr:row>
                    <xdr:rowOff>590550</xdr:rowOff>
                  </to>
                </anchor>
              </controlPr>
            </control>
          </mc:Choice>
        </mc:AlternateContent>
        <mc:AlternateContent xmlns:mc="http://schemas.openxmlformats.org/markup-compatibility/2006">
          <mc:Choice Requires="x14">
            <control shapeId="2236" r:id="rId90" name="Group Box 188">
              <controlPr defaultSize="0" print="0" autoFill="0" autoPict="0">
                <anchor moveWithCells="1">
                  <from>
                    <xdr:col>0</xdr:col>
                    <xdr:colOff>0</xdr:colOff>
                    <xdr:row>25</xdr:row>
                    <xdr:rowOff>28575</xdr:rowOff>
                  </from>
                  <to>
                    <xdr:col>12</xdr:col>
                    <xdr:colOff>514350</xdr:colOff>
                    <xdr:row>25</xdr:row>
                    <xdr:rowOff>638175</xdr:rowOff>
                  </to>
                </anchor>
              </controlPr>
            </control>
          </mc:Choice>
        </mc:AlternateContent>
        <mc:AlternateContent xmlns:mc="http://schemas.openxmlformats.org/markup-compatibility/2006">
          <mc:Choice Requires="x14">
            <control shapeId="2237" r:id="rId91" name="Option Button 189">
              <controlPr defaultSize="0" autoFill="0" autoLine="0" autoPict="0">
                <anchor moveWithCells="1">
                  <from>
                    <xdr:col>9</xdr:col>
                    <xdr:colOff>581025</xdr:colOff>
                    <xdr:row>25</xdr:row>
                    <xdr:rowOff>104775</xdr:rowOff>
                  </from>
                  <to>
                    <xdr:col>10</xdr:col>
                    <xdr:colOff>590550</xdr:colOff>
                    <xdr:row>25</xdr:row>
                    <xdr:rowOff>590550</xdr:rowOff>
                  </to>
                </anchor>
              </controlPr>
            </control>
          </mc:Choice>
        </mc:AlternateContent>
        <mc:AlternateContent xmlns:mc="http://schemas.openxmlformats.org/markup-compatibility/2006">
          <mc:Choice Requires="x14">
            <control shapeId="2238" r:id="rId92" name="Option Button 190">
              <controlPr defaultSize="0" autoFill="0" autoLine="0" autoPict="0">
                <anchor moveWithCells="1">
                  <from>
                    <xdr:col>11</xdr:col>
                    <xdr:colOff>76200</xdr:colOff>
                    <xdr:row>25</xdr:row>
                    <xdr:rowOff>104775</xdr:rowOff>
                  </from>
                  <to>
                    <xdr:col>12</xdr:col>
                    <xdr:colOff>323850</xdr:colOff>
                    <xdr:row>25</xdr:row>
                    <xdr:rowOff>590550</xdr:rowOff>
                  </to>
                </anchor>
              </controlPr>
            </control>
          </mc:Choice>
        </mc:AlternateContent>
        <mc:AlternateContent xmlns:mc="http://schemas.openxmlformats.org/markup-compatibility/2006">
          <mc:Choice Requires="x14">
            <control shapeId="2239" r:id="rId93" name="Option Button 191">
              <controlPr defaultSize="0" autoFill="0" autoLine="0" autoPict="0">
                <anchor moveWithCells="1">
                  <from>
                    <xdr:col>4</xdr:col>
                    <xdr:colOff>57150</xdr:colOff>
                    <xdr:row>26</xdr:row>
                    <xdr:rowOff>85725</xdr:rowOff>
                  </from>
                  <to>
                    <xdr:col>5</xdr:col>
                    <xdr:colOff>114300</xdr:colOff>
                    <xdr:row>26</xdr:row>
                    <xdr:rowOff>561975</xdr:rowOff>
                  </to>
                </anchor>
              </controlPr>
            </control>
          </mc:Choice>
        </mc:AlternateContent>
        <mc:AlternateContent xmlns:mc="http://schemas.openxmlformats.org/markup-compatibility/2006">
          <mc:Choice Requires="x14">
            <control shapeId="2240" r:id="rId94" name="Option Button 192">
              <controlPr defaultSize="0" autoFill="0" autoLine="0" autoPict="0">
                <anchor moveWithCells="1">
                  <from>
                    <xdr:col>5</xdr:col>
                    <xdr:colOff>285750</xdr:colOff>
                    <xdr:row>26</xdr:row>
                    <xdr:rowOff>85725</xdr:rowOff>
                  </from>
                  <to>
                    <xdr:col>6</xdr:col>
                    <xdr:colOff>114300</xdr:colOff>
                    <xdr:row>26</xdr:row>
                    <xdr:rowOff>561975</xdr:rowOff>
                  </to>
                </anchor>
              </controlPr>
            </control>
          </mc:Choice>
        </mc:AlternateContent>
        <mc:AlternateContent xmlns:mc="http://schemas.openxmlformats.org/markup-compatibility/2006">
          <mc:Choice Requires="x14">
            <control shapeId="2241" r:id="rId95" name="Option Button 193">
              <controlPr defaultSize="0" autoFill="0" autoLine="0" autoPict="0">
                <anchor moveWithCells="1">
                  <from>
                    <xdr:col>6</xdr:col>
                    <xdr:colOff>285750</xdr:colOff>
                    <xdr:row>26</xdr:row>
                    <xdr:rowOff>85725</xdr:rowOff>
                  </from>
                  <to>
                    <xdr:col>7</xdr:col>
                    <xdr:colOff>133350</xdr:colOff>
                    <xdr:row>26</xdr:row>
                    <xdr:rowOff>561975</xdr:rowOff>
                  </to>
                </anchor>
              </controlPr>
            </control>
          </mc:Choice>
        </mc:AlternateContent>
        <mc:AlternateContent xmlns:mc="http://schemas.openxmlformats.org/markup-compatibility/2006">
          <mc:Choice Requires="x14">
            <control shapeId="2242" r:id="rId96" name="Option Button 194">
              <controlPr defaultSize="0" autoFill="0" autoLine="0" autoPict="0">
                <anchor moveWithCells="1">
                  <from>
                    <xdr:col>7</xdr:col>
                    <xdr:colOff>304800</xdr:colOff>
                    <xdr:row>26</xdr:row>
                    <xdr:rowOff>85725</xdr:rowOff>
                  </from>
                  <to>
                    <xdr:col>8</xdr:col>
                    <xdr:colOff>333375</xdr:colOff>
                    <xdr:row>26</xdr:row>
                    <xdr:rowOff>561975</xdr:rowOff>
                  </to>
                </anchor>
              </controlPr>
            </control>
          </mc:Choice>
        </mc:AlternateContent>
        <mc:AlternateContent xmlns:mc="http://schemas.openxmlformats.org/markup-compatibility/2006">
          <mc:Choice Requires="x14">
            <control shapeId="2243" r:id="rId97" name="Option Button 195">
              <controlPr defaultSize="0" autoFill="0" autoLine="0" autoPict="0">
                <anchor moveWithCells="1">
                  <from>
                    <xdr:col>8</xdr:col>
                    <xdr:colOff>504825</xdr:colOff>
                    <xdr:row>26</xdr:row>
                    <xdr:rowOff>85725</xdr:rowOff>
                  </from>
                  <to>
                    <xdr:col>9</xdr:col>
                    <xdr:colOff>409575</xdr:colOff>
                    <xdr:row>26</xdr:row>
                    <xdr:rowOff>561975</xdr:rowOff>
                  </to>
                </anchor>
              </controlPr>
            </control>
          </mc:Choice>
        </mc:AlternateContent>
        <mc:AlternateContent xmlns:mc="http://schemas.openxmlformats.org/markup-compatibility/2006">
          <mc:Choice Requires="x14">
            <control shapeId="2244" r:id="rId98" name="Group Box 196">
              <controlPr defaultSize="0" print="0" autoFill="0" autoPict="0">
                <anchor moveWithCells="1">
                  <from>
                    <xdr:col>0</xdr:col>
                    <xdr:colOff>0</xdr:colOff>
                    <xdr:row>26</xdr:row>
                    <xdr:rowOff>28575</xdr:rowOff>
                  </from>
                  <to>
                    <xdr:col>12</xdr:col>
                    <xdr:colOff>514350</xdr:colOff>
                    <xdr:row>26</xdr:row>
                    <xdr:rowOff>638175</xdr:rowOff>
                  </to>
                </anchor>
              </controlPr>
            </control>
          </mc:Choice>
        </mc:AlternateContent>
        <mc:AlternateContent xmlns:mc="http://schemas.openxmlformats.org/markup-compatibility/2006">
          <mc:Choice Requires="x14">
            <control shapeId="2245" r:id="rId99" name="Option Button 197">
              <controlPr defaultSize="0" autoFill="0" autoLine="0" autoPict="0">
                <anchor moveWithCells="1">
                  <from>
                    <xdr:col>9</xdr:col>
                    <xdr:colOff>581025</xdr:colOff>
                    <xdr:row>26</xdr:row>
                    <xdr:rowOff>85725</xdr:rowOff>
                  </from>
                  <to>
                    <xdr:col>10</xdr:col>
                    <xdr:colOff>590550</xdr:colOff>
                    <xdr:row>26</xdr:row>
                    <xdr:rowOff>561975</xdr:rowOff>
                  </to>
                </anchor>
              </controlPr>
            </control>
          </mc:Choice>
        </mc:AlternateContent>
        <mc:AlternateContent xmlns:mc="http://schemas.openxmlformats.org/markup-compatibility/2006">
          <mc:Choice Requires="x14">
            <control shapeId="2246" r:id="rId100" name="Option Button 198">
              <controlPr defaultSize="0" autoFill="0" autoLine="0" autoPict="0">
                <anchor moveWithCells="1">
                  <from>
                    <xdr:col>11</xdr:col>
                    <xdr:colOff>76200</xdr:colOff>
                    <xdr:row>26</xdr:row>
                    <xdr:rowOff>85725</xdr:rowOff>
                  </from>
                  <to>
                    <xdr:col>12</xdr:col>
                    <xdr:colOff>323850</xdr:colOff>
                    <xdr:row>26</xdr:row>
                    <xdr:rowOff>561975</xdr:rowOff>
                  </to>
                </anchor>
              </controlPr>
            </control>
          </mc:Choice>
        </mc:AlternateContent>
        <mc:AlternateContent xmlns:mc="http://schemas.openxmlformats.org/markup-compatibility/2006">
          <mc:Choice Requires="x14">
            <control shapeId="2247" r:id="rId101" name="Option Button 199">
              <controlPr defaultSize="0" autoFill="0" autoLine="0" autoPict="0">
                <anchor moveWithCells="1">
                  <from>
                    <xdr:col>4</xdr:col>
                    <xdr:colOff>57150</xdr:colOff>
                    <xdr:row>27</xdr:row>
                    <xdr:rowOff>104775</xdr:rowOff>
                  </from>
                  <to>
                    <xdr:col>5</xdr:col>
                    <xdr:colOff>114300</xdr:colOff>
                    <xdr:row>27</xdr:row>
                    <xdr:rowOff>590550</xdr:rowOff>
                  </to>
                </anchor>
              </controlPr>
            </control>
          </mc:Choice>
        </mc:AlternateContent>
        <mc:AlternateContent xmlns:mc="http://schemas.openxmlformats.org/markup-compatibility/2006">
          <mc:Choice Requires="x14">
            <control shapeId="2248" r:id="rId102" name="Option Button 200">
              <controlPr defaultSize="0" autoFill="0" autoLine="0" autoPict="0">
                <anchor moveWithCells="1">
                  <from>
                    <xdr:col>5</xdr:col>
                    <xdr:colOff>285750</xdr:colOff>
                    <xdr:row>27</xdr:row>
                    <xdr:rowOff>104775</xdr:rowOff>
                  </from>
                  <to>
                    <xdr:col>6</xdr:col>
                    <xdr:colOff>114300</xdr:colOff>
                    <xdr:row>27</xdr:row>
                    <xdr:rowOff>581025</xdr:rowOff>
                  </to>
                </anchor>
              </controlPr>
            </control>
          </mc:Choice>
        </mc:AlternateContent>
        <mc:AlternateContent xmlns:mc="http://schemas.openxmlformats.org/markup-compatibility/2006">
          <mc:Choice Requires="x14">
            <control shapeId="2249" r:id="rId103" name="Option Button 201">
              <controlPr defaultSize="0" autoFill="0" autoLine="0" autoPict="0">
                <anchor moveWithCells="1">
                  <from>
                    <xdr:col>6</xdr:col>
                    <xdr:colOff>285750</xdr:colOff>
                    <xdr:row>27</xdr:row>
                    <xdr:rowOff>104775</xdr:rowOff>
                  </from>
                  <to>
                    <xdr:col>7</xdr:col>
                    <xdr:colOff>133350</xdr:colOff>
                    <xdr:row>27</xdr:row>
                    <xdr:rowOff>590550</xdr:rowOff>
                  </to>
                </anchor>
              </controlPr>
            </control>
          </mc:Choice>
        </mc:AlternateContent>
        <mc:AlternateContent xmlns:mc="http://schemas.openxmlformats.org/markup-compatibility/2006">
          <mc:Choice Requires="x14">
            <control shapeId="2250" r:id="rId104" name="Option Button 202">
              <controlPr defaultSize="0" autoFill="0" autoLine="0" autoPict="0">
                <anchor moveWithCells="1">
                  <from>
                    <xdr:col>7</xdr:col>
                    <xdr:colOff>304800</xdr:colOff>
                    <xdr:row>27</xdr:row>
                    <xdr:rowOff>104775</xdr:rowOff>
                  </from>
                  <to>
                    <xdr:col>8</xdr:col>
                    <xdr:colOff>333375</xdr:colOff>
                    <xdr:row>27</xdr:row>
                    <xdr:rowOff>590550</xdr:rowOff>
                  </to>
                </anchor>
              </controlPr>
            </control>
          </mc:Choice>
        </mc:AlternateContent>
        <mc:AlternateContent xmlns:mc="http://schemas.openxmlformats.org/markup-compatibility/2006">
          <mc:Choice Requires="x14">
            <control shapeId="2251" r:id="rId105" name="Option Button 203">
              <controlPr defaultSize="0" autoFill="0" autoLine="0" autoPict="0">
                <anchor moveWithCells="1">
                  <from>
                    <xdr:col>8</xdr:col>
                    <xdr:colOff>504825</xdr:colOff>
                    <xdr:row>27</xdr:row>
                    <xdr:rowOff>104775</xdr:rowOff>
                  </from>
                  <to>
                    <xdr:col>9</xdr:col>
                    <xdr:colOff>409575</xdr:colOff>
                    <xdr:row>27</xdr:row>
                    <xdr:rowOff>590550</xdr:rowOff>
                  </to>
                </anchor>
              </controlPr>
            </control>
          </mc:Choice>
        </mc:AlternateContent>
        <mc:AlternateContent xmlns:mc="http://schemas.openxmlformats.org/markup-compatibility/2006">
          <mc:Choice Requires="x14">
            <control shapeId="2252" r:id="rId106" name="Group Box 204">
              <controlPr defaultSize="0" print="0" autoFill="0" autoPict="0">
                <anchor moveWithCells="1">
                  <from>
                    <xdr:col>0</xdr:col>
                    <xdr:colOff>0</xdr:colOff>
                    <xdr:row>27</xdr:row>
                    <xdr:rowOff>28575</xdr:rowOff>
                  </from>
                  <to>
                    <xdr:col>12</xdr:col>
                    <xdr:colOff>514350</xdr:colOff>
                    <xdr:row>27</xdr:row>
                    <xdr:rowOff>638175</xdr:rowOff>
                  </to>
                </anchor>
              </controlPr>
            </control>
          </mc:Choice>
        </mc:AlternateContent>
        <mc:AlternateContent xmlns:mc="http://schemas.openxmlformats.org/markup-compatibility/2006">
          <mc:Choice Requires="x14">
            <control shapeId="2253" r:id="rId107" name="Option Button 205">
              <controlPr defaultSize="0" autoFill="0" autoLine="0" autoPict="0">
                <anchor moveWithCells="1">
                  <from>
                    <xdr:col>9</xdr:col>
                    <xdr:colOff>581025</xdr:colOff>
                    <xdr:row>27</xdr:row>
                    <xdr:rowOff>104775</xdr:rowOff>
                  </from>
                  <to>
                    <xdr:col>10</xdr:col>
                    <xdr:colOff>590550</xdr:colOff>
                    <xdr:row>27</xdr:row>
                    <xdr:rowOff>590550</xdr:rowOff>
                  </to>
                </anchor>
              </controlPr>
            </control>
          </mc:Choice>
        </mc:AlternateContent>
        <mc:AlternateContent xmlns:mc="http://schemas.openxmlformats.org/markup-compatibility/2006">
          <mc:Choice Requires="x14">
            <control shapeId="2254" r:id="rId108" name="Option Button 206">
              <controlPr defaultSize="0" autoFill="0" autoLine="0" autoPict="0">
                <anchor moveWithCells="1">
                  <from>
                    <xdr:col>11</xdr:col>
                    <xdr:colOff>76200</xdr:colOff>
                    <xdr:row>27</xdr:row>
                    <xdr:rowOff>104775</xdr:rowOff>
                  </from>
                  <to>
                    <xdr:col>12</xdr:col>
                    <xdr:colOff>323850</xdr:colOff>
                    <xdr:row>27</xdr:row>
                    <xdr:rowOff>590550</xdr:rowOff>
                  </to>
                </anchor>
              </controlPr>
            </control>
          </mc:Choice>
        </mc:AlternateContent>
        <mc:AlternateContent xmlns:mc="http://schemas.openxmlformats.org/markup-compatibility/2006">
          <mc:Choice Requires="x14">
            <control shapeId="2255" r:id="rId109" name="Option Button 207">
              <controlPr defaultSize="0" autoFill="0" autoLine="0" autoPict="0">
                <anchor moveWithCells="1">
                  <from>
                    <xdr:col>4</xdr:col>
                    <xdr:colOff>57150</xdr:colOff>
                    <xdr:row>28</xdr:row>
                    <xdr:rowOff>95250</xdr:rowOff>
                  </from>
                  <to>
                    <xdr:col>5</xdr:col>
                    <xdr:colOff>114300</xdr:colOff>
                    <xdr:row>28</xdr:row>
                    <xdr:rowOff>571500</xdr:rowOff>
                  </to>
                </anchor>
              </controlPr>
            </control>
          </mc:Choice>
        </mc:AlternateContent>
        <mc:AlternateContent xmlns:mc="http://schemas.openxmlformats.org/markup-compatibility/2006">
          <mc:Choice Requires="x14">
            <control shapeId="2256" r:id="rId110" name="Option Button 208">
              <controlPr defaultSize="0" autoFill="0" autoLine="0" autoPict="0">
                <anchor moveWithCells="1">
                  <from>
                    <xdr:col>5</xdr:col>
                    <xdr:colOff>285750</xdr:colOff>
                    <xdr:row>28</xdr:row>
                    <xdr:rowOff>95250</xdr:rowOff>
                  </from>
                  <to>
                    <xdr:col>6</xdr:col>
                    <xdr:colOff>114300</xdr:colOff>
                    <xdr:row>28</xdr:row>
                    <xdr:rowOff>571500</xdr:rowOff>
                  </to>
                </anchor>
              </controlPr>
            </control>
          </mc:Choice>
        </mc:AlternateContent>
        <mc:AlternateContent xmlns:mc="http://schemas.openxmlformats.org/markup-compatibility/2006">
          <mc:Choice Requires="x14">
            <control shapeId="2257" r:id="rId111" name="Option Button 209">
              <controlPr defaultSize="0" autoFill="0" autoLine="0" autoPict="0">
                <anchor moveWithCells="1">
                  <from>
                    <xdr:col>6</xdr:col>
                    <xdr:colOff>285750</xdr:colOff>
                    <xdr:row>28</xdr:row>
                    <xdr:rowOff>95250</xdr:rowOff>
                  </from>
                  <to>
                    <xdr:col>7</xdr:col>
                    <xdr:colOff>133350</xdr:colOff>
                    <xdr:row>28</xdr:row>
                    <xdr:rowOff>571500</xdr:rowOff>
                  </to>
                </anchor>
              </controlPr>
            </control>
          </mc:Choice>
        </mc:AlternateContent>
        <mc:AlternateContent xmlns:mc="http://schemas.openxmlformats.org/markup-compatibility/2006">
          <mc:Choice Requires="x14">
            <control shapeId="2258" r:id="rId112" name="Option Button 210">
              <controlPr defaultSize="0" autoFill="0" autoLine="0" autoPict="0">
                <anchor moveWithCells="1">
                  <from>
                    <xdr:col>7</xdr:col>
                    <xdr:colOff>304800</xdr:colOff>
                    <xdr:row>28</xdr:row>
                    <xdr:rowOff>95250</xdr:rowOff>
                  </from>
                  <to>
                    <xdr:col>8</xdr:col>
                    <xdr:colOff>333375</xdr:colOff>
                    <xdr:row>28</xdr:row>
                    <xdr:rowOff>571500</xdr:rowOff>
                  </to>
                </anchor>
              </controlPr>
            </control>
          </mc:Choice>
        </mc:AlternateContent>
        <mc:AlternateContent xmlns:mc="http://schemas.openxmlformats.org/markup-compatibility/2006">
          <mc:Choice Requires="x14">
            <control shapeId="2259" r:id="rId113" name="Option Button 211">
              <controlPr defaultSize="0" autoFill="0" autoLine="0" autoPict="0">
                <anchor moveWithCells="1">
                  <from>
                    <xdr:col>8</xdr:col>
                    <xdr:colOff>504825</xdr:colOff>
                    <xdr:row>28</xdr:row>
                    <xdr:rowOff>95250</xdr:rowOff>
                  </from>
                  <to>
                    <xdr:col>9</xdr:col>
                    <xdr:colOff>409575</xdr:colOff>
                    <xdr:row>28</xdr:row>
                    <xdr:rowOff>571500</xdr:rowOff>
                  </to>
                </anchor>
              </controlPr>
            </control>
          </mc:Choice>
        </mc:AlternateContent>
        <mc:AlternateContent xmlns:mc="http://schemas.openxmlformats.org/markup-compatibility/2006">
          <mc:Choice Requires="x14">
            <control shapeId="2260" r:id="rId114" name="Group Box 212">
              <controlPr defaultSize="0" print="0" autoFill="0" autoPict="0">
                <anchor moveWithCells="1">
                  <from>
                    <xdr:col>0</xdr:col>
                    <xdr:colOff>0</xdr:colOff>
                    <xdr:row>28</xdr:row>
                    <xdr:rowOff>19050</xdr:rowOff>
                  </from>
                  <to>
                    <xdr:col>12</xdr:col>
                    <xdr:colOff>514350</xdr:colOff>
                    <xdr:row>28</xdr:row>
                    <xdr:rowOff>638175</xdr:rowOff>
                  </to>
                </anchor>
              </controlPr>
            </control>
          </mc:Choice>
        </mc:AlternateContent>
        <mc:AlternateContent xmlns:mc="http://schemas.openxmlformats.org/markup-compatibility/2006">
          <mc:Choice Requires="x14">
            <control shapeId="2261" r:id="rId115" name="Option Button 213">
              <controlPr defaultSize="0" autoFill="0" autoLine="0" autoPict="0">
                <anchor moveWithCells="1">
                  <from>
                    <xdr:col>9</xdr:col>
                    <xdr:colOff>581025</xdr:colOff>
                    <xdr:row>28</xdr:row>
                    <xdr:rowOff>95250</xdr:rowOff>
                  </from>
                  <to>
                    <xdr:col>10</xdr:col>
                    <xdr:colOff>590550</xdr:colOff>
                    <xdr:row>28</xdr:row>
                    <xdr:rowOff>571500</xdr:rowOff>
                  </to>
                </anchor>
              </controlPr>
            </control>
          </mc:Choice>
        </mc:AlternateContent>
        <mc:AlternateContent xmlns:mc="http://schemas.openxmlformats.org/markup-compatibility/2006">
          <mc:Choice Requires="x14">
            <control shapeId="2262" r:id="rId116" name="Option Button 214">
              <controlPr defaultSize="0" autoFill="0" autoLine="0" autoPict="0">
                <anchor moveWithCells="1">
                  <from>
                    <xdr:col>11</xdr:col>
                    <xdr:colOff>76200</xdr:colOff>
                    <xdr:row>28</xdr:row>
                    <xdr:rowOff>95250</xdr:rowOff>
                  </from>
                  <to>
                    <xdr:col>12</xdr:col>
                    <xdr:colOff>323850</xdr:colOff>
                    <xdr:row>28</xdr:row>
                    <xdr:rowOff>571500</xdr:rowOff>
                  </to>
                </anchor>
              </controlPr>
            </control>
          </mc:Choice>
        </mc:AlternateContent>
        <mc:AlternateContent xmlns:mc="http://schemas.openxmlformats.org/markup-compatibility/2006">
          <mc:Choice Requires="x14">
            <control shapeId="2263" r:id="rId117" name="Option Button 215">
              <controlPr defaultSize="0" autoFill="0" autoLine="0" autoPict="0">
                <anchor moveWithCells="1">
                  <from>
                    <xdr:col>4</xdr:col>
                    <xdr:colOff>57150</xdr:colOff>
                    <xdr:row>29</xdr:row>
                    <xdr:rowOff>85725</xdr:rowOff>
                  </from>
                  <to>
                    <xdr:col>5</xdr:col>
                    <xdr:colOff>114300</xdr:colOff>
                    <xdr:row>29</xdr:row>
                    <xdr:rowOff>561975</xdr:rowOff>
                  </to>
                </anchor>
              </controlPr>
            </control>
          </mc:Choice>
        </mc:AlternateContent>
        <mc:AlternateContent xmlns:mc="http://schemas.openxmlformats.org/markup-compatibility/2006">
          <mc:Choice Requires="x14">
            <control shapeId="2264" r:id="rId118" name="Option Button 216">
              <controlPr defaultSize="0" autoFill="0" autoLine="0" autoPict="0">
                <anchor moveWithCells="1">
                  <from>
                    <xdr:col>5</xdr:col>
                    <xdr:colOff>285750</xdr:colOff>
                    <xdr:row>29</xdr:row>
                    <xdr:rowOff>85725</xdr:rowOff>
                  </from>
                  <to>
                    <xdr:col>6</xdr:col>
                    <xdr:colOff>114300</xdr:colOff>
                    <xdr:row>29</xdr:row>
                    <xdr:rowOff>561975</xdr:rowOff>
                  </to>
                </anchor>
              </controlPr>
            </control>
          </mc:Choice>
        </mc:AlternateContent>
        <mc:AlternateContent xmlns:mc="http://schemas.openxmlformats.org/markup-compatibility/2006">
          <mc:Choice Requires="x14">
            <control shapeId="2265" r:id="rId119" name="Option Button 217">
              <controlPr defaultSize="0" autoFill="0" autoLine="0" autoPict="0">
                <anchor moveWithCells="1">
                  <from>
                    <xdr:col>6</xdr:col>
                    <xdr:colOff>285750</xdr:colOff>
                    <xdr:row>29</xdr:row>
                    <xdr:rowOff>85725</xdr:rowOff>
                  </from>
                  <to>
                    <xdr:col>7</xdr:col>
                    <xdr:colOff>133350</xdr:colOff>
                    <xdr:row>29</xdr:row>
                    <xdr:rowOff>561975</xdr:rowOff>
                  </to>
                </anchor>
              </controlPr>
            </control>
          </mc:Choice>
        </mc:AlternateContent>
        <mc:AlternateContent xmlns:mc="http://schemas.openxmlformats.org/markup-compatibility/2006">
          <mc:Choice Requires="x14">
            <control shapeId="2266" r:id="rId120" name="Option Button 218">
              <controlPr defaultSize="0" autoFill="0" autoLine="0" autoPict="0">
                <anchor moveWithCells="1">
                  <from>
                    <xdr:col>7</xdr:col>
                    <xdr:colOff>304800</xdr:colOff>
                    <xdr:row>29</xdr:row>
                    <xdr:rowOff>85725</xdr:rowOff>
                  </from>
                  <to>
                    <xdr:col>8</xdr:col>
                    <xdr:colOff>333375</xdr:colOff>
                    <xdr:row>29</xdr:row>
                    <xdr:rowOff>561975</xdr:rowOff>
                  </to>
                </anchor>
              </controlPr>
            </control>
          </mc:Choice>
        </mc:AlternateContent>
        <mc:AlternateContent xmlns:mc="http://schemas.openxmlformats.org/markup-compatibility/2006">
          <mc:Choice Requires="x14">
            <control shapeId="2267" r:id="rId121" name="Option Button 219">
              <controlPr defaultSize="0" autoFill="0" autoLine="0" autoPict="0">
                <anchor moveWithCells="1">
                  <from>
                    <xdr:col>8</xdr:col>
                    <xdr:colOff>504825</xdr:colOff>
                    <xdr:row>29</xdr:row>
                    <xdr:rowOff>85725</xdr:rowOff>
                  </from>
                  <to>
                    <xdr:col>9</xdr:col>
                    <xdr:colOff>409575</xdr:colOff>
                    <xdr:row>29</xdr:row>
                    <xdr:rowOff>561975</xdr:rowOff>
                  </to>
                </anchor>
              </controlPr>
            </control>
          </mc:Choice>
        </mc:AlternateContent>
        <mc:AlternateContent xmlns:mc="http://schemas.openxmlformats.org/markup-compatibility/2006">
          <mc:Choice Requires="x14">
            <control shapeId="2268" r:id="rId122" name="Group Box 220">
              <controlPr defaultSize="0" print="0" autoFill="0" autoPict="0">
                <anchor moveWithCells="1">
                  <from>
                    <xdr:col>0</xdr:col>
                    <xdr:colOff>0</xdr:colOff>
                    <xdr:row>29</xdr:row>
                    <xdr:rowOff>28575</xdr:rowOff>
                  </from>
                  <to>
                    <xdr:col>12</xdr:col>
                    <xdr:colOff>523875</xdr:colOff>
                    <xdr:row>29</xdr:row>
                    <xdr:rowOff>638175</xdr:rowOff>
                  </to>
                </anchor>
              </controlPr>
            </control>
          </mc:Choice>
        </mc:AlternateContent>
        <mc:AlternateContent xmlns:mc="http://schemas.openxmlformats.org/markup-compatibility/2006">
          <mc:Choice Requires="x14">
            <control shapeId="2269" r:id="rId123" name="Option Button 221">
              <controlPr defaultSize="0" autoFill="0" autoLine="0" autoPict="0">
                <anchor moveWithCells="1">
                  <from>
                    <xdr:col>9</xdr:col>
                    <xdr:colOff>581025</xdr:colOff>
                    <xdr:row>29</xdr:row>
                    <xdr:rowOff>85725</xdr:rowOff>
                  </from>
                  <to>
                    <xdr:col>10</xdr:col>
                    <xdr:colOff>590550</xdr:colOff>
                    <xdr:row>29</xdr:row>
                    <xdr:rowOff>561975</xdr:rowOff>
                  </to>
                </anchor>
              </controlPr>
            </control>
          </mc:Choice>
        </mc:AlternateContent>
        <mc:AlternateContent xmlns:mc="http://schemas.openxmlformats.org/markup-compatibility/2006">
          <mc:Choice Requires="x14">
            <control shapeId="2270" r:id="rId124" name="Option Button 222">
              <controlPr defaultSize="0" autoFill="0" autoLine="0" autoPict="0">
                <anchor moveWithCells="1">
                  <from>
                    <xdr:col>11</xdr:col>
                    <xdr:colOff>76200</xdr:colOff>
                    <xdr:row>29</xdr:row>
                    <xdr:rowOff>85725</xdr:rowOff>
                  </from>
                  <to>
                    <xdr:col>12</xdr:col>
                    <xdr:colOff>323850</xdr:colOff>
                    <xdr:row>29</xdr:row>
                    <xdr:rowOff>561975</xdr:rowOff>
                  </to>
                </anchor>
              </controlPr>
            </control>
          </mc:Choice>
        </mc:AlternateContent>
        <mc:AlternateContent xmlns:mc="http://schemas.openxmlformats.org/markup-compatibility/2006">
          <mc:Choice Requires="x14">
            <control shapeId="2271" r:id="rId125" name="Option Button 223">
              <controlPr defaultSize="0" autoFill="0" autoLine="0" autoPict="0">
                <anchor moveWithCells="1">
                  <from>
                    <xdr:col>4</xdr:col>
                    <xdr:colOff>57150</xdr:colOff>
                    <xdr:row>30</xdr:row>
                    <xdr:rowOff>104775</xdr:rowOff>
                  </from>
                  <to>
                    <xdr:col>5</xdr:col>
                    <xdr:colOff>114300</xdr:colOff>
                    <xdr:row>30</xdr:row>
                    <xdr:rowOff>590550</xdr:rowOff>
                  </to>
                </anchor>
              </controlPr>
            </control>
          </mc:Choice>
        </mc:AlternateContent>
        <mc:AlternateContent xmlns:mc="http://schemas.openxmlformats.org/markup-compatibility/2006">
          <mc:Choice Requires="x14">
            <control shapeId="2272" r:id="rId126" name="Option Button 224">
              <controlPr defaultSize="0" autoFill="0" autoLine="0" autoPict="0">
                <anchor moveWithCells="1">
                  <from>
                    <xdr:col>5</xdr:col>
                    <xdr:colOff>285750</xdr:colOff>
                    <xdr:row>30</xdr:row>
                    <xdr:rowOff>104775</xdr:rowOff>
                  </from>
                  <to>
                    <xdr:col>6</xdr:col>
                    <xdr:colOff>114300</xdr:colOff>
                    <xdr:row>30</xdr:row>
                    <xdr:rowOff>590550</xdr:rowOff>
                  </to>
                </anchor>
              </controlPr>
            </control>
          </mc:Choice>
        </mc:AlternateContent>
        <mc:AlternateContent xmlns:mc="http://schemas.openxmlformats.org/markup-compatibility/2006">
          <mc:Choice Requires="x14">
            <control shapeId="2273" r:id="rId127" name="Option Button 225">
              <controlPr defaultSize="0" autoFill="0" autoLine="0" autoPict="0">
                <anchor moveWithCells="1">
                  <from>
                    <xdr:col>6</xdr:col>
                    <xdr:colOff>285750</xdr:colOff>
                    <xdr:row>30</xdr:row>
                    <xdr:rowOff>104775</xdr:rowOff>
                  </from>
                  <to>
                    <xdr:col>7</xdr:col>
                    <xdr:colOff>133350</xdr:colOff>
                    <xdr:row>30</xdr:row>
                    <xdr:rowOff>590550</xdr:rowOff>
                  </to>
                </anchor>
              </controlPr>
            </control>
          </mc:Choice>
        </mc:AlternateContent>
        <mc:AlternateContent xmlns:mc="http://schemas.openxmlformats.org/markup-compatibility/2006">
          <mc:Choice Requires="x14">
            <control shapeId="2274" r:id="rId128" name="Option Button 226">
              <controlPr defaultSize="0" autoFill="0" autoLine="0" autoPict="0">
                <anchor moveWithCells="1">
                  <from>
                    <xdr:col>7</xdr:col>
                    <xdr:colOff>304800</xdr:colOff>
                    <xdr:row>30</xdr:row>
                    <xdr:rowOff>104775</xdr:rowOff>
                  </from>
                  <to>
                    <xdr:col>8</xdr:col>
                    <xdr:colOff>333375</xdr:colOff>
                    <xdr:row>30</xdr:row>
                    <xdr:rowOff>590550</xdr:rowOff>
                  </to>
                </anchor>
              </controlPr>
            </control>
          </mc:Choice>
        </mc:AlternateContent>
        <mc:AlternateContent xmlns:mc="http://schemas.openxmlformats.org/markup-compatibility/2006">
          <mc:Choice Requires="x14">
            <control shapeId="2275" r:id="rId129" name="Option Button 227">
              <controlPr defaultSize="0" autoFill="0" autoLine="0" autoPict="0">
                <anchor moveWithCells="1">
                  <from>
                    <xdr:col>8</xdr:col>
                    <xdr:colOff>504825</xdr:colOff>
                    <xdr:row>30</xdr:row>
                    <xdr:rowOff>104775</xdr:rowOff>
                  </from>
                  <to>
                    <xdr:col>9</xdr:col>
                    <xdr:colOff>409575</xdr:colOff>
                    <xdr:row>30</xdr:row>
                    <xdr:rowOff>590550</xdr:rowOff>
                  </to>
                </anchor>
              </controlPr>
            </control>
          </mc:Choice>
        </mc:AlternateContent>
        <mc:AlternateContent xmlns:mc="http://schemas.openxmlformats.org/markup-compatibility/2006">
          <mc:Choice Requires="x14">
            <control shapeId="2276" r:id="rId130" name="Group Box 228">
              <controlPr defaultSize="0" print="0" autoFill="0" autoPict="0">
                <anchor moveWithCells="1">
                  <from>
                    <xdr:col>0</xdr:col>
                    <xdr:colOff>0</xdr:colOff>
                    <xdr:row>30</xdr:row>
                    <xdr:rowOff>28575</xdr:rowOff>
                  </from>
                  <to>
                    <xdr:col>12</xdr:col>
                    <xdr:colOff>495300</xdr:colOff>
                    <xdr:row>30</xdr:row>
                    <xdr:rowOff>647700</xdr:rowOff>
                  </to>
                </anchor>
              </controlPr>
            </control>
          </mc:Choice>
        </mc:AlternateContent>
        <mc:AlternateContent xmlns:mc="http://schemas.openxmlformats.org/markup-compatibility/2006">
          <mc:Choice Requires="x14">
            <control shapeId="2277" r:id="rId131" name="Option Button 229">
              <controlPr defaultSize="0" autoFill="0" autoLine="0" autoPict="0">
                <anchor moveWithCells="1">
                  <from>
                    <xdr:col>9</xdr:col>
                    <xdr:colOff>581025</xdr:colOff>
                    <xdr:row>30</xdr:row>
                    <xdr:rowOff>104775</xdr:rowOff>
                  </from>
                  <to>
                    <xdr:col>10</xdr:col>
                    <xdr:colOff>590550</xdr:colOff>
                    <xdr:row>30</xdr:row>
                    <xdr:rowOff>590550</xdr:rowOff>
                  </to>
                </anchor>
              </controlPr>
            </control>
          </mc:Choice>
        </mc:AlternateContent>
        <mc:AlternateContent xmlns:mc="http://schemas.openxmlformats.org/markup-compatibility/2006">
          <mc:Choice Requires="x14">
            <control shapeId="2278" r:id="rId132" name="Option Button 230">
              <controlPr defaultSize="0" autoFill="0" autoLine="0" autoPict="0">
                <anchor moveWithCells="1">
                  <from>
                    <xdr:col>11</xdr:col>
                    <xdr:colOff>76200</xdr:colOff>
                    <xdr:row>30</xdr:row>
                    <xdr:rowOff>104775</xdr:rowOff>
                  </from>
                  <to>
                    <xdr:col>12</xdr:col>
                    <xdr:colOff>323850</xdr:colOff>
                    <xdr:row>30</xdr:row>
                    <xdr:rowOff>590550</xdr:rowOff>
                  </to>
                </anchor>
              </controlPr>
            </control>
          </mc:Choice>
        </mc:AlternateContent>
        <mc:AlternateContent xmlns:mc="http://schemas.openxmlformats.org/markup-compatibility/2006">
          <mc:Choice Requires="x14">
            <control shapeId="2279" r:id="rId133" name="Option Button 231">
              <controlPr defaultSize="0" autoFill="0" autoLine="0" autoPict="0">
                <anchor moveWithCells="1">
                  <from>
                    <xdr:col>4</xdr:col>
                    <xdr:colOff>57150</xdr:colOff>
                    <xdr:row>31</xdr:row>
                    <xdr:rowOff>133350</xdr:rowOff>
                  </from>
                  <to>
                    <xdr:col>5</xdr:col>
                    <xdr:colOff>114300</xdr:colOff>
                    <xdr:row>31</xdr:row>
                    <xdr:rowOff>619125</xdr:rowOff>
                  </to>
                </anchor>
              </controlPr>
            </control>
          </mc:Choice>
        </mc:AlternateContent>
        <mc:AlternateContent xmlns:mc="http://schemas.openxmlformats.org/markup-compatibility/2006">
          <mc:Choice Requires="x14">
            <control shapeId="2280" r:id="rId134" name="Option Button 232">
              <controlPr defaultSize="0" autoFill="0" autoLine="0" autoPict="0">
                <anchor moveWithCells="1">
                  <from>
                    <xdr:col>5</xdr:col>
                    <xdr:colOff>285750</xdr:colOff>
                    <xdr:row>31</xdr:row>
                    <xdr:rowOff>133350</xdr:rowOff>
                  </from>
                  <to>
                    <xdr:col>6</xdr:col>
                    <xdr:colOff>114300</xdr:colOff>
                    <xdr:row>31</xdr:row>
                    <xdr:rowOff>609600</xdr:rowOff>
                  </to>
                </anchor>
              </controlPr>
            </control>
          </mc:Choice>
        </mc:AlternateContent>
        <mc:AlternateContent xmlns:mc="http://schemas.openxmlformats.org/markup-compatibility/2006">
          <mc:Choice Requires="x14">
            <control shapeId="2281" r:id="rId135" name="Option Button 233">
              <controlPr defaultSize="0" autoFill="0" autoLine="0" autoPict="0">
                <anchor moveWithCells="1">
                  <from>
                    <xdr:col>6</xdr:col>
                    <xdr:colOff>285750</xdr:colOff>
                    <xdr:row>31</xdr:row>
                    <xdr:rowOff>133350</xdr:rowOff>
                  </from>
                  <to>
                    <xdr:col>7</xdr:col>
                    <xdr:colOff>133350</xdr:colOff>
                    <xdr:row>31</xdr:row>
                    <xdr:rowOff>609600</xdr:rowOff>
                  </to>
                </anchor>
              </controlPr>
            </control>
          </mc:Choice>
        </mc:AlternateContent>
        <mc:AlternateContent xmlns:mc="http://schemas.openxmlformats.org/markup-compatibility/2006">
          <mc:Choice Requires="x14">
            <control shapeId="2282" r:id="rId136" name="Option Button 234">
              <controlPr defaultSize="0" autoFill="0" autoLine="0" autoPict="0">
                <anchor moveWithCells="1">
                  <from>
                    <xdr:col>7</xdr:col>
                    <xdr:colOff>304800</xdr:colOff>
                    <xdr:row>31</xdr:row>
                    <xdr:rowOff>133350</xdr:rowOff>
                  </from>
                  <to>
                    <xdr:col>8</xdr:col>
                    <xdr:colOff>333375</xdr:colOff>
                    <xdr:row>31</xdr:row>
                    <xdr:rowOff>609600</xdr:rowOff>
                  </to>
                </anchor>
              </controlPr>
            </control>
          </mc:Choice>
        </mc:AlternateContent>
        <mc:AlternateContent xmlns:mc="http://schemas.openxmlformats.org/markup-compatibility/2006">
          <mc:Choice Requires="x14">
            <control shapeId="2283" r:id="rId137" name="Option Button 235">
              <controlPr defaultSize="0" autoFill="0" autoLine="0" autoPict="0">
                <anchor moveWithCells="1">
                  <from>
                    <xdr:col>8</xdr:col>
                    <xdr:colOff>504825</xdr:colOff>
                    <xdr:row>31</xdr:row>
                    <xdr:rowOff>133350</xdr:rowOff>
                  </from>
                  <to>
                    <xdr:col>9</xdr:col>
                    <xdr:colOff>409575</xdr:colOff>
                    <xdr:row>31</xdr:row>
                    <xdr:rowOff>609600</xdr:rowOff>
                  </to>
                </anchor>
              </controlPr>
            </control>
          </mc:Choice>
        </mc:AlternateContent>
        <mc:AlternateContent xmlns:mc="http://schemas.openxmlformats.org/markup-compatibility/2006">
          <mc:Choice Requires="x14">
            <control shapeId="2284" r:id="rId138" name="Group Box 236">
              <controlPr defaultSize="0" print="0" autoFill="0" autoPict="0">
                <anchor moveWithCells="1">
                  <from>
                    <xdr:col>0</xdr:col>
                    <xdr:colOff>0</xdr:colOff>
                    <xdr:row>31</xdr:row>
                    <xdr:rowOff>28575</xdr:rowOff>
                  </from>
                  <to>
                    <xdr:col>12</xdr:col>
                    <xdr:colOff>495300</xdr:colOff>
                    <xdr:row>31</xdr:row>
                    <xdr:rowOff>647700</xdr:rowOff>
                  </to>
                </anchor>
              </controlPr>
            </control>
          </mc:Choice>
        </mc:AlternateContent>
        <mc:AlternateContent xmlns:mc="http://schemas.openxmlformats.org/markup-compatibility/2006">
          <mc:Choice Requires="x14">
            <control shapeId="2285" r:id="rId139" name="Option Button 237">
              <controlPr defaultSize="0" autoFill="0" autoLine="0" autoPict="0">
                <anchor moveWithCells="1">
                  <from>
                    <xdr:col>9</xdr:col>
                    <xdr:colOff>581025</xdr:colOff>
                    <xdr:row>31</xdr:row>
                    <xdr:rowOff>133350</xdr:rowOff>
                  </from>
                  <to>
                    <xdr:col>10</xdr:col>
                    <xdr:colOff>590550</xdr:colOff>
                    <xdr:row>31</xdr:row>
                    <xdr:rowOff>609600</xdr:rowOff>
                  </to>
                </anchor>
              </controlPr>
            </control>
          </mc:Choice>
        </mc:AlternateContent>
        <mc:AlternateContent xmlns:mc="http://schemas.openxmlformats.org/markup-compatibility/2006">
          <mc:Choice Requires="x14">
            <control shapeId="2286" r:id="rId140" name="Option Button 238">
              <controlPr defaultSize="0" autoFill="0" autoLine="0" autoPict="0">
                <anchor moveWithCells="1">
                  <from>
                    <xdr:col>11</xdr:col>
                    <xdr:colOff>76200</xdr:colOff>
                    <xdr:row>31</xdr:row>
                    <xdr:rowOff>133350</xdr:rowOff>
                  </from>
                  <to>
                    <xdr:col>12</xdr:col>
                    <xdr:colOff>323850</xdr:colOff>
                    <xdr:row>31</xdr:row>
                    <xdr:rowOff>609600</xdr:rowOff>
                  </to>
                </anchor>
              </controlPr>
            </control>
          </mc:Choice>
        </mc:AlternateContent>
        <mc:AlternateContent xmlns:mc="http://schemas.openxmlformats.org/markup-compatibility/2006">
          <mc:Choice Requires="x14">
            <control shapeId="2287" r:id="rId141" name="Option Button 239">
              <controlPr defaultSize="0" autoFill="0" autoLine="0" autoPict="0">
                <anchor moveWithCells="1">
                  <from>
                    <xdr:col>4</xdr:col>
                    <xdr:colOff>57150</xdr:colOff>
                    <xdr:row>32</xdr:row>
                    <xdr:rowOff>114300</xdr:rowOff>
                  </from>
                  <to>
                    <xdr:col>5</xdr:col>
                    <xdr:colOff>114300</xdr:colOff>
                    <xdr:row>32</xdr:row>
                    <xdr:rowOff>600075</xdr:rowOff>
                  </to>
                </anchor>
              </controlPr>
            </control>
          </mc:Choice>
        </mc:AlternateContent>
        <mc:AlternateContent xmlns:mc="http://schemas.openxmlformats.org/markup-compatibility/2006">
          <mc:Choice Requires="x14">
            <control shapeId="2288" r:id="rId142" name="Option Button 240">
              <controlPr defaultSize="0" autoFill="0" autoLine="0" autoPict="0">
                <anchor moveWithCells="1">
                  <from>
                    <xdr:col>5</xdr:col>
                    <xdr:colOff>285750</xdr:colOff>
                    <xdr:row>32</xdr:row>
                    <xdr:rowOff>114300</xdr:rowOff>
                  </from>
                  <to>
                    <xdr:col>6</xdr:col>
                    <xdr:colOff>114300</xdr:colOff>
                    <xdr:row>32</xdr:row>
                    <xdr:rowOff>600075</xdr:rowOff>
                  </to>
                </anchor>
              </controlPr>
            </control>
          </mc:Choice>
        </mc:AlternateContent>
        <mc:AlternateContent xmlns:mc="http://schemas.openxmlformats.org/markup-compatibility/2006">
          <mc:Choice Requires="x14">
            <control shapeId="2289" r:id="rId143" name="Option Button 241">
              <controlPr defaultSize="0" autoFill="0" autoLine="0" autoPict="0">
                <anchor moveWithCells="1">
                  <from>
                    <xdr:col>6</xdr:col>
                    <xdr:colOff>285750</xdr:colOff>
                    <xdr:row>32</xdr:row>
                    <xdr:rowOff>114300</xdr:rowOff>
                  </from>
                  <to>
                    <xdr:col>7</xdr:col>
                    <xdr:colOff>133350</xdr:colOff>
                    <xdr:row>32</xdr:row>
                    <xdr:rowOff>600075</xdr:rowOff>
                  </to>
                </anchor>
              </controlPr>
            </control>
          </mc:Choice>
        </mc:AlternateContent>
        <mc:AlternateContent xmlns:mc="http://schemas.openxmlformats.org/markup-compatibility/2006">
          <mc:Choice Requires="x14">
            <control shapeId="2290" r:id="rId144" name="Option Button 242">
              <controlPr defaultSize="0" autoFill="0" autoLine="0" autoPict="0">
                <anchor moveWithCells="1">
                  <from>
                    <xdr:col>7</xdr:col>
                    <xdr:colOff>304800</xdr:colOff>
                    <xdr:row>32</xdr:row>
                    <xdr:rowOff>114300</xdr:rowOff>
                  </from>
                  <to>
                    <xdr:col>8</xdr:col>
                    <xdr:colOff>333375</xdr:colOff>
                    <xdr:row>32</xdr:row>
                    <xdr:rowOff>600075</xdr:rowOff>
                  </to>
                </anchor>
              </controlPr>
            </control>
          </mc:Choice>
        </mc:AlternateContent>
        <mc:AlternateContent xmlns:mc="http://schemas.openxmlformats.org/markup-compatibility/2006">
          <mc:Choice Requires="x14">
            <control shapeId="2291" r:id="rId145" name="Option Button 243">
              <controlPr defaultSize="0" autoFill="0" autoLine="0" autoPict="0">
                <anchor moveWithCells="1">
                  <from>
                    <xdr:col>8</xdr:col>
                    <xdr:colOff>504825</xdr:colOff>
                    <xdr:row>32</xdr:row>
                    <xdr:rowOff>114300</xdr:rowOff>
                  </from>
                  <to>
                    <xdr:col>9</xdr:col>
                    <xdr:colOff>409575</xdr:colOff>
                    <xdr:row>32</xdr:row>
                    <xdr:rowOff>600075</xdr:rowOff>
                  </to>
                </anchor>
              </controlPr>
            </control>
          </mc:Choice>
        </mc:AlternateContent>
        <mc:AlternateContent xmlns:mc="http://schemas.openxmlformats.org/markup-compatibility/2006">
          <mc:Choice Requires="x14">
            <control shapeId="2292" r:id="rId146" name="Group Box 244">
              <controlPr defaultSize="0" print="0" autoFill="0" autoPict="0">
                <anchor moveWithCells="1">
                  <from>
                    <xdr:col>0</xdr:col>
                    <xdr:colOff>0</xdr:colOff>
                    <xdr:row>32</xdr:row>
                    <xdr:rowOff>28575</xdr:rowOff>
                  </from>
                  <to>
                    <xdr:col>12</xdr:col>
                    <xdr:colOff>495300</xdr:colOff>
                    <xdr:row>32</xdr:row>
                    <xdr:rowOff>638175</xdr:rowOff>
                  </to>
                </anchor>
              </controlPr>
            </control>
          </mc:Choice>
        </mc:AlternateContent>
        <mc:AlternateContent xmlns:mc="http://schemas.openxmlformats.org/markup-compatibility/2006">
          <mc:Choice Requires="x14">
            <control shapeId="2293" r:id="rId147" name="Option Button 245">
              <controlPr defaultSize="0" autoFill="0" autoLine="0" autoPict="0">
                <anchor moveWithCells="1">
                  <from>
                    <xdr:col>9</xdr:col>
                    <xdr:colOff>581025</xdr:colOff>
                    <xdr:row>32</xdr:row>
                    <xdr:rowOff>114300</xdr:rowOff>
                  </from>
                  <to>
                    <xdr:col>10</xdr:col>
                    <xdr:colOff>590550</xdr:colOff>
                    <xdr:row>32</xdr:row>
                    <xdr:rowOff>600075</xdr:rowOff>
                  </to>
                </anchor>
              </controlPr>
            </control>
          </mc:Choice>
        </mc:AlternateContent>
        <mc:AlternateContent xmlns:mc="http://schemas.openxmlformats.org/markup-compatibility/2006">
          <mc:Choice Requires="x14">
            <control shapeId="2294" r:id="rId148" name="Option Button 246">
              <controlPr defaultSize="0" autoFill="0" autoLine="0" autoPict="0">
                <anchor moveWithCells="1">
                  <from>
                    <xdr:col>11</xdr:col>
                    <xdr:colOff>76200</xdr:colOff>
                    <xdr:row>32</xdr:row>
                    <xdr:rowOff>114300</xdr:rowOff>
                  </from>
                  <to>
                    <xdr:col>12</xdr:col>
                    <xdr:colOff>323850</xdr:colOff>
                    <xdr:row>32</xdr:row>
                    <xdr:rowOff>600075</xdr:rowOff>
                  </to>
                </anchor>
              </controlPr>
            </control>
          </mc:Choice>
        </mc:AlternateContent>
        <mc:AlternateContent xmlns:mc="http://schemas.openxmlformats.org/markup-compatibility/2006">
          <mc:Choice Requires="x14">
            <control shapeId="2295" r:id="rId149" name="Option Button 247">
              <controlPr defaultSize="0" autoFill="0" autoLine="0" autoPict="0">
                <anchor moveWithCells="1">
                  <from>
                    <xdr:col>4</xdr:col>
                    <xdr:colOff>57150</xdr:colOff>
                    <xdr:row>33</xdr:row>
                    <xdr:rowOff>114300</xdr:rowOff>
                  </from>
                  <to>
                    <xdr:col>5</xdr:col>
                    <xdr:colOff>114300</xdr:colOff>
                    <xdr:row>33</xdr:row>
                    <xdr:rowOff>590550</xdr:rowOff>
                  </to>
                </anchor>
              </controlPr>
            </control>
          </mc:Choice>
        </mc:AlternateContent>
        <mc:AlternateContent xmlns:mc="http://schemas.openxmlformats.org/markup-compatibility/2006">
          <mc:Choice Requires="x14">
            <control shapeId="2296" r:id="rId150" name="Option Button 248">
              <controlPr defaultSize="0" autoFill="0" autoLine="0" autoPict="0">
                <anchor moveWithCells="1">
                  <from>
                    <xdr:col>5</xdr:col>
                    <xdr:colOff>285750</xdr:colOff>
                    <xdr:row>33</xdr:row>
                    <xdr:rowOff>114300</xdr:rowOff>
                  </from>
                  <to>
                    <xdr:col>6</xdr:col>
                    <xdr:colOff>114300</xdr:colOff>
                    <xdr:row>33</xdr:row>
                    <xdr:rowOff>590550</xdr:rowOff>
                  </to>
                </anchor>
              </controlPr>
            </control>
          </mc:Choice>
        </mc:AlternateContent>
        <mc:AlternateContent xmlns:mc="http://schemas.openxmlformats.org/markup-compatibility/2006">
          <mc:Choice Requires="x14">
            <control shapeId="2297" r:id="rId151" name="Option Button 249">
              <controlPr defaultSize="0" autoFill="0" autoLine="0" autoPict="0">
                <anchor moveWithCells="1">
                  <from>
                    <xdr:col>6</xdr:col>
                    <xdr:colOff>285750</xdr:colOff>
                    <xdr:row>33</xdr:row>
                    <xdr:rowOff>114300</xdr:rowOff>
                  </from>
                  <to>
                    <xdr:col>7</xdr:col>
                    <xdr:colOff>133350</xdr:colOff>
                    <xdr:row>33</xdr:row>
                    <xdr:rowOff>590550</xdr:rowOff>
                  </to>
                </anchor>
              </controlPr>
            </control>
          </mc:Choice>
        </mc:AlternateContent>
        <mc:AlternateContent xmlns:mc="http://schemas.openxmlformats.org/markup-compatibility/2006">
          <mc:Choice Requires="x14">
            <control shapeId="2298" r:id="rId152" name="Option Button 250">
              <controlPr defaultSize="0" autoFill="0" autoLine="0" autoPict="0">
                <anchor moveWithCells="1">
                  <from>
                    <xdr:col>7</xdr:col>
                    <xdr:colOff>304800</xdr:colOff>
                    <xdr:row>33</xdr:row>
                    <xdr:rowOff>114300</xdr:rowOff>
                  </from>
                  <to>
                    <xdr:col>8</xdr:col>
                    <xdr:colOff>333375</xdr:colOff>
                    <xdr:row>33</xdr:row>
                    <xdr:rowOff>590550</xdr:rowOff>
                  </to>
                </anchor>
              </controlPr>
            </control>
          </mc:Choice>
        </mc:AlternateContent>
        <mc:AlternateContent xmlns:mc="http://schemas.openxmlformats.org/markup-compatibility/2006">
          <mc:Choice Requires="x14">
            <control shapeId="2299" r:id="rId153" name="Option Button 251">
              <controlPr defaultSize="0" autoFill="0" autoLine="0" autoPict="0">
                <anchor moveWithCells="1">
                  <from>
                    <xdr:col>8</xdr:col>
                    <xdr:colOff>504825</xdr:colOff>
                    <xdr:row>33</xdr:row>
                    <xdr:rowOff>114300</xdr:rowOff>
                  </from>
                  <to>
                    <xdr:col>9</xdr:col>
                    <xdr:colOff>409575</xdr:colOff>
                    <xdr:row>33</xdr:row>
                    <xdr:rowOff>590550</xdr:rowOff>
                  </to>
                </anchor>
              </controlPr>
            </control>
          </mc:Choice>
        </mc:AlternateContent>
        <mc:AlternateContent xmlns:mc="http://schemas.openxmlformats.org/markup-compatibility/2006">
          <mc:Choice Requires="x14">
            <control shapeId="2300" r:id="rId154" name="Group Box 252">
              <controlPr defaultSize="0" print="0" autoFill="0" autoPict="0">
                <anchor moveWithCells="1">
                  <from>
                    <xdr:col>0</xdr:col>
                    <xdr:colOff>0</xdr:colOff>
                    <xdr:row>33</xdr:row>
                    <xdr:rowOff>28575</xdr:rowOff>
                  </from>
                  <to>
                    <xdr:col>12</xdr:col>
                    <xdr:colOff>495300</xdr:colOff>
                    <xdr:row>33</xdr:row>
                    <xdr:rowOff>638175</xdr:rowOff>
                  </to>
                </anchor>
              </controlPr>
            </control>
          </mc:Choice>
        </mc:AlternateContent>
        <mc:AlternateContent xmlns:mc="http://schemas.openxmlformats.org/markup-compatibility/2006">
          <mc:Choice Requires="x14">
            <control shapeId="2301" r:id="rId155" name="Option Button 253">
              <controlPr defaultSize="0" autoFill="0" autoLine="0" autoPict="0">
                <anchor moveWithCells="1">
                  <from>
                    <xdr:col>9</xdr:col>
                    <xdr:colOff>581025</xdr:colOff>
                    <xdr:row>33</xdr:row>
                    <xdr:rowOff>114300</xdr:rowOff>
                  </from>
                  <to>
                    <xdr:col>10</xdr:col>
                    <xdr:colOff>590550</xdr:colOff>
                    <xdr:row>33</xdr:row>
                    <xdr:rowOff>590550</xdr:rowOff>
                  </to>
                </anchor>
              </controlPr>
            </control>
          </mc:Choice>
        </mc:AlternateContent>
        <mc:AlternateContent xmlns:mc="http://schemas.openxmlformats.org/markup-compatibility/2006">
          <mc:Choice Requires="x14">
            <control shapeId="2302" r:id="rId156" name="Option Button 254">
              <controlPr defaultSize="0" autoFill="0" autoLine="0" autoPict="0">
                <anchor moveWithCells="1">
                  <from>
                    <xdr:col>11</xdr:col>
                    <xdr:colOff>76200</xdr:colOff>
                    <xdr:row>33</xdr:row>
                    <xdr:rowOff>114300</xdr:rowOff>
                  </from>
                  <to>
                    <xdr:col>12</xdr:col>
                    <xdr:colOff>323850</xdr:colOff>
                    <xdr:row>33</xdr:row>
                    <xdr:rowOff>590550</xdr:rowOff>
                  </to>
                </anchor>
              </controlPr>
            </control>
          </mc:Choice>
        </mc:AlternateContent>
        <mc:AlternateContent xmlns:mc="http://schemas.openxmlformats.org/markup-compatibility/2006">
          <mc:Choice Requires="x14">
            <control shapeId="2303" r:id="rId157" name="Option Button 255">
              <controlPr defaultSize="0" autoFill="0" autoLine="0" autoPict="0">
                <anchor moveWithCells="1">
                  <from>
                    <xdr:col>4</xdr:col>
                    <xdr:colOff>57150</xdr:colOff>
                    <xdr:row>34</xdr:row>
                    <xdr:rowOff>104775</xdr:rowOff>
                  </from>
                  <to>
                    <xdr:col>5</xdr:col>
                    <xdr:colOff>114300</xdr:colOff>
                    <xdr:row>34</xdr:row>
                    <xdr:rowOff>581025</xdr:rowOff>
                  </to>
                </anchor>
              </controlPr>
            </control>
          </mc:Choice>
        </mc:AlternateContent>
        <mc:AlternateContent xmlns:mc="http://schemas.openxmlformats.org/markup-compatibility/2006">
          <mc:Choice Requires="x14">
            <control shapeId="2304" r:id="rId158" name="Option Button 256">
              <controlPr defaultSize="0" autoFill="0" autoLine="0" autoPict="0">
                <anchor moveWithCells="1">
                  <from>
                    <xdr:col>5</xdr:col>
                    <xdr:colOff>285750</xdr:colOff>
                    <xdr:row>34</xdr:row>
                    <xdr:rowOff>104775</xdr:rowOff>
                  </from>
                  <to>
                    <xdr:col>6</xdr:col>
                    <xdr:colOff>114300</xdr:colOff>
                    <xdr:row>34</xdr:row>
                    <xdr:rowOff>581025</xdr:rowOff>
                  </to>
                </anchor>
              </controlPr>
            </control>
          </mc:Choice>
        </mc:AlternateContent>
        <mc:AlternateContent xmlns:mc="http://schemas.openxmlformats.org/markup-compatibility/2006">
          <mc:Choice Requires="x14">
            <control shapeId="2305" r:id="rId159" name="Option Button 257">
              <controlPr defaultSize="0" autoFill="0" autoLine="0" autoPict="0">
                <anchor moveWithCells="1">
                  <from>
                    <xdr:col>6</xdr:col>
                    <xdr:colOff>285750</xdr:colOff>
                    <xdr:row>34</xdr:row>
                    <xdr:rowOff>104775</xdr:rowOff>
                  </from>
                  <to>
                    <xdr:col>7</xdr:col>
                    <xdr:colOff>133350</xdr:colOff>
                    <xdr:row>34</xdr:row>
                    <xdr:rowOff>581025</xdr:rowOff>
                  </to>
                </anchor>
              </controlPr>
            </control>
          </mc:Choice>
        </mc:AlternateContent>
        <mc:AlternateContent xmlns:mc="http://schemas.openxmlformats.org/markup-compatibility/2006">
          <mc:Choice Requires="x14">
            <control shapeId="2306" r:id="rId160" name="Option Button 258">
              <controlPr defaultSize="0" autoFill="0" autoLine="0" autoPict="0">
                <anchor moveWithCells="1">
                  <from>
                    <xdr:col>7</xdr:col>
                    <xdr:colOff>304800</xdr:colOff>
                    <xdr:row>34</xdr:row>
                    <xdr:rowOff>104775</xdr:rowOff>
                  </from>
                  <to>
                    <xdr:col>8</xdr:col>
                    <xdr:colOff>333375</xdr:colOff>
                    <xdr:row>34</xdr:row>
                    <xdr:rowOff>581025</xdr:rowOff>
                  </to>
                </anchor>
              </controlPr>
            </control>
          </mc:Choice>
        </mc:AlternateContent>
        <mc:AlternateContent xmlns:mc="http://schemas.openxmlformats.org/markup-compatibility/2006">
          <mc:Choice Requires="x14">
            <control shapeId="2307" r:id="rId161" name="Option Button 259">
              <controlPr defaultSize="0" autoFill="0" autoLine="0" autoPict="0">
                <anchor moveWithCells="1">
                  <from>
                    <xdr:col>8</xdr:col>
                    <xdr:colOff>504825</xdr:colOff>
                    <xdr:row>34</xdr:row>
                    <xdr:rowOff>104775</xdr:rowOff>
                  </from>
                  <to>
                    <xdr:col>9</xdr:col>
                    <xdr:colOff>409575</xdr:colOff>
                    <xdr:row>34</xdr:row>
                    <xdr:rowOff>581025</xdr:rowOff>
                  </to>
                </anchor>
              </controlPr>
            </control>
          </mc:Choice>
        </mc:AlternateContent>
        <mc:AlternateContent xmlns:mc="http://schemas.openxmlformats.org/markup-compatibility/2006">
          <mc:Choice Requires="x14">
            <control shapeId="2308" r:id="rId162" name="Group Box 260">
              <controlPr defaultSize="0" print="0" autoFill="0" autoPict="0">
                <anchor moveWithCells="1">
                  <from>
                    <xdr:col>0</xdr:col>
                    <xdr:colOff>0</xdr:colOff>
                    <xdr:row>34</xdr:row>
                    <xdr:rowOff>28575</xdr:rowOff>
                  </from>
                  <to>
                    <xdr:col>12</xdr:col>
                    <xdr:colOff>495300</xdr:colOff>
                    <xdr:row>34</xdr:row>
                    <xdr:rowOff>647700</xdr:rowOff>
                  </to>
                </anchor>
              </controlPr>
            </control>
          </mc:Choice>
        </mc:AlternateContent>
        <mc:AlternateContent xmlns:mc="http://schemas.openxmlformats.org/markup-compatibility/2006">
          <mc:Choice Requires="x14">
            <control shapeId="2309" r:id="rId163" name="Option Button 261">
              <controlPr defaultSize="0" autoFill="0" autoLine="0" autoPict="0">
                <anchor moveWithCells="1">
                  <from>
                    <xdr:col>9</xdr:col>
                    <xdr:colOff>581025</xdr:colOff>
                    <xdr:row>34</xdr:row>
                    <xdr:rowOff>104775</xdr:rowOff>
                  </from>
                  <to>
                    <xdr:col>10</xdr:col>
                    <xdr:colOff>590550</xdr:colOff>
                    <xdr:row>34</xdr:row>
                    <xdr:rowOff>581025</xdr:rowOff>
                  </to>
                </anchor>
              </controlPr>
            </control>
          </mc:Choice>
        </mc:AlternateContent>
        <mc:AlternateContent xmlns:mc="http://schemas.openxmlformats.org/markup-compatibility/2006">
          <mc:Choice Requires="x14">
            <control shapeId="2310" r:id="rId164" name="Option Button 262">
              <controlPr defaultSize="0" autoFill="0" autoLine="0" autoPict="0">
                <anchor moveWithCells="1">
                  <from>
                    <xdr:col>11</xdr:col>
                    <xdr:colOff>76200</xdr:colOff>
                    <xdr:row>34</xdr:row>
                    <xdr:rowOff>104775</xdr:rowOff>
                  </from>
                  <to>
                    <xdr:col>12</xdr:col>
                    <xdr:colOff>323850</xdr:colOff>
                    <xdr:row>34</xdr:row>
                    <xdr:rowOff>581025</xdr:rowOff>
                  </to>
                </anchor>
              </controlPr>
            </control>
          </mc:Choice>
        </mc:AlternateContent>
        <mc:AlternateContent xmlns:mc="http://schemas.openxmlformats.org/markup-compatibility/2006">
          <mc:Choice Requires="x14">
            <control shapeId="2311" r:id="rId165" name="Check Box 263">
              <controlPr defaultSize="0" autoFill="0" autoLine="0" autoPict="0">
                <anchor moveWithCells="1">
                  <from>
                    <xdr:col>4</xdr:col>
                    <xdr:colOff>104775</xdr:colOff>
                    <xdr:row>35</xdr:row>
                    <xdr:rowOff>133350</xdr:rowOff>
                  </from>
                  <to>
                    <xdr:col>5</xdr:col>
                    <xdr:colOff>638175</xdr:colOff>
                    <xdr:row>35</xdr:row>
                    <xdr:rowOff>361950</xdr:rowOff>
                  </to>
                </anchor>
              </controlPr>
            </control>
          </mc:Choice>
        </mc:AlternateContent>
        <mc:AlternateContent xmlns:mc="http://schemas.openxmlformats.org/markup-compatibility/2006">
          <mc:Choice Requires="x14">
            <control shapeId="2312" r:id="rId166" name="Check Box 264">
              <controlPr defaultSize="0" autoFill="0" autoLine="0" autoPict="0">
                <anchor moveWithCells="1">
                  <from>
                    <xdr:col>4</xdr:col>
                    <xdr:colOff>190500</xdr:colOff>
                    <xdr:row>35</xdr:row>
                    <xdr:rowOff>581025</xdr:rowOff>
                  </from>
                  <to>
                    <xdr:col>5</xdr:col>
                    <xdr:colOff>581025</xdr:colOff>
                    <xdr:row>35</xdr:row>
                    <xdr:rowOff>809625</xdr:rowOff>
                  </to>
                </anchor>
              </controlPr>
            </control>
          </mc:Choice>
        </mc:AlternateContent>
        <mc:AlternateContent xmlns:mc="http://schemas.openxmlformats.org/markup-compatibility/2006">
          <mc:Choice Requires="x14">
            <control shapeId="2314" r:id="rId167" name="Check Box 266">
              <controlPr defaultSize="0" autoFill="0" autoLine="0" autoPict="0">
                <anchor moveWithCells="1">
                  <from>
                    <xdr:col>5</xdr:col>
                    <xdr:colOff>657225</xdr:colOff>
                    <xdr:row>35</xdr:row>
                    <xdr:rowOff>581025</xdr:rowOff>
                  </from>
                  <to>
                    <xdr:col>7</xdr:col>
                    <xdr:colOff>133350</xdr:colOff>
                    <xdr:row>35</xdr:row>
                    <xdr:rowOff>809625</xdr:rowOff>
                  </to>
                </anchor>
              </controlPr>
            </control>
          </mc:Choice>
        </mc:AlternateContent>
        <mc:AlternateContent xmlns:mc="http://schemas.openxmlformats.org/markup-compatibility/2006">
          <mc:Choice Requires="x14">
            <control shapeId="2315" r:id="rId168" name="Check Box 267">
              <controlPr defaultSize="0" autoFill="0" autoLine="0" autoPict="0">
                <anchor moveWithCells="1">
                  <from>
                    <xdr:col>7</xdr:col>
                    <xdr:colOff>133350</xdr:colOff>
                    <xdr:row>35</xdr:row>
                    <xdr:rowOff>581025</xdr:rowOff>
                  </from>
                  <to>
                    <xdr:col>8</xdr:col>
                    <xdr:colOff>238125</xdr:colOff>
                    <xdr:row>35</xdr:row>
                    <xdr:rowOff>809625</xdr:rowOff>
                  </to>
                </anchor>
              </controlPr>
            </control>
          </mc:Choice>
        </mc:AlternateContent>
        <mc:AlternateContent xmlns:mc="http://schemas.openxmlformats.org/markup-compatibility/2006">
          <mc:Choice Requires="x14">
            <control shapeId="2316" r:id="rId169" name="Check Box 268">
              <controlPr defaultSize="0" autoFill="0" autoLine="0" autoPict="0">
                <anchor moveWithCells="1">
                  <from>
                    <xdr:col>8</xdr:col>
                    <xdr:colOff>247650</xdr:colOff>
                    <xdr:row>35</xdr:row>
                    <xdr:rowOff>581025</xdr:rowOff>
                  </from>
                  <to>
                    <xdr:col>9</xdr:col>
                    <xdr:colOff>352425</xdr:colOff>
                    <xdr:row>35</xdr:row>
                    <xdr:rowOff>809625</xdr:rowOff>
                  </to>
                </anchor>
              </controlPr>
            </control>
          </mc:Choice>
        </mc:AlternateContent>
        <mc:AlternateContent xmlns:mc="http://schemas.openxmlformats.org/markup-compatibility/2006">
          <mc:Choice Requires="x14">
            <control shapeId="2317" r:id="rId170" name="Check Box 269">
              <controlPr defaultSize="0" autoFill="0" autoLine="0" autoPict="0">
                <anchor moveWithCells="1">
                  <from>
                    <xdr:col>9</xdr:col>
                    <xdr:colOff>352425</xdr:colOff>
                    <xdr:row>35</xdr:row>
                    <xdr:rowOff>581025</xdr:rowOff>
                  </from>
                  <to>
                    <xdr:col>10</xdr:col>
                    <xdr:colOff>457200</xdr:colOff>
                    <xdr:row>35</xdr:row>
                    <xdr:rowOff>809625</xdr:rowOff>
                  </to>
                </anchor>
              </controlPr>
            </control>
          </mc:Choice>
        </mc:AlternateContent>
        <mc:AlternateContent xmlns:mc="http://schemas.openxmlformats.org/markup-compatibility/2006">
          <mc:Choice Requires="x14">
            <control shapeId="2318" r:id="rId171" name="Check Box 270">
              <controlPr defaultSize="0" autoFill="0" autoLine="0" autoPict="0">
                <anchor moveWithCells="1">
                  <from>
                    <xdr:col>10</xdr:col>
                    <xdr:colOff>466725</xdr:colOff>
                    <xdr:row>35</xdr:row>
                    <xdr:rowOff>581025</xdr:rowOff>
                  </from>
                  <to>
                    <xdr:col>12</xdr:col>
                    <xdr:colOff>142875</xdr:colOff>
                    <xdr:row>35</xdr:row>
                    <xdr:rowOff>809625</xdr:rowOff>
                  </to>
                </anchor>
              </controlPr>
            </control>
          </mc:Choice>
        </mc:AlternateContent>
        <mc:AlternateContent xmlns:mc="http://schemas.openxmlformats.org/markup-compatibility/2006">
          <mc:Choice Requires="x14">
            <control shapeId="2319" r:id="rId172" name="Check Box 271">
              <controlPr defaultSize="0" autoFill="0" autoLine="0" autoPict="0">
                <anchor moveWithCells="1">
                  <from>
                    <xdr:col>4</xdr:col>
                    <xdr:colOff>190500</xdr:colOff>
                    <xdr:row>35</xdr:row>
                    <xdr:rowOff>838200</xdr:rowOff>
                  </from>
                  <to>
                    <xdr:col>5</xdr:col>
                    <xdr:colOff>552450</xdr:colOff>
                    <xdr:row>35</xdr:row>
                    <xdr:rowOff>1076325</xdr:rowOff>
                  </to>
                </anchor>
              </controlPr>
            </control>
          </mc:Choice>
        </mc:AlternateContent>
        <mc:AlternateContent xmlns:mc="http://schemas.openxmlformats.org/markup-compatibility/2006">
          <mc:Choice Requires="x14">
            <control shapeId="2320" r:id="rId173" name="Check Box 272">
              <controlPr defaultSize="0" autoFill="0" autoLine="0" autoPict="0">
                <anchor moveWithCells="1">
                  <from>
                    <xdr:col>5</xdr:col>
                    <xdr:colOff>809625</xdr:colOff>
                    <xdr:row>35</xdr:row>
                    <xdr:rowOff>847725</xdr:rowOff>
                  </from>
                  <to>
                    <xdr:col>7</xdr:col>
                    <xdr:colOff>276225</xdr:colOff>
                    <xdr:row>35</xdr:row>
                    <xdr:rowOff>1076325</xdr:rowOff>
                  </to>
                </anchor>
              </controlPr>
            </control>
          </mc:Choice>
        </mc:AlternateContent>
        <mc:AlternateContent xmlns:mc="http://schemas.openxmlformats.org/markup-compatibility/2006">
          <mc:Choice Requires="x14">
            <control shapeId="2321" r:id="rId174" name="Check Box 273">
              <controlPr defaultSize="0" autoFill="0" autoLine="0" autoPict="0">
                <anchor moveWithCells="1">
                  <from>
                    <xdr:col>7</xdr:col>
                    <xdr:colOff>438150</xdr:colOff>
                    <xdr:row>35</xdr:row>
                    <xdr:rowOff>847725</xdr:rowOff>
                  </from>
                  <to>
                    <xdr:col>9</xdr:col>
                    <xdr:colOff>114300</xdr:colOff>
                    <xdr:row>35</xdr:row>
                    <xdr:rowOff>1076325</xdr:rowOff>
                  </to>
                </anchor>
              </controlPr>
            </control>
          </mc:Choice>
        </mc:AlternateContent>
        <mc:AlternateContent xmlns:mc="http://schemas.openxmlformats.org/markup-compatibility/2006">
          <mc:Choice Requires="x14">
            <control shapeId="2322" r:id="rId175" name="Check Box 274">
              <controlPr defaultSize="0" autoFill="0" autoLine="0" autoPict="0">
                <anchor moveWithCells="1">
                  <from>
                    <xdr:col>9</xdr:col>
                    <xdr:colOff>276225</xdr:colOff>
                    <xdr:row>35</xdr:row>
                    <xdr:rowOff>847725</xdr:rowOff>
                  </from>
                  <to>
                    <xdr:col>11</xdr:col>
                    <xdr:colOff>133350</xdr:colOff>
                    <xdr:row>35</xdr:row>
                    <xdr:rowOff>1076325</xdr:rowOff>
                  </to>
                </anchor>
              </controlPr>
            </control>
          </mc:Choice>
        </mc:AlternateContent>
        <mc:AlternateContent xmlns:mc="http://schemas.openxmlformats.org/markup-compatibility/2006">
          <mc:Choice Requires="x14">
            <control shapeId="2323" r:id="rId176" name="Check Box 275">
              <controlPr defaultSize="0" autoFill="0" autoLine="0" autoPict="0">
                <anchor moveWithCells="1">
                  <from>
                    <xdr:col>4</xdr:col>
                    <xdr:colOff>190500</xdr:colOff>
                    <xdr:row>35</xdr:row>
                    <xdr:rowOff>1085850</xdr:rowOff>
                  </from>
                  <to>
                    <xdr:col>5</xdr:col>
                    <xdr:colOff>733425</xdr:colOff>
                    <xdr:row>35</xdr:row>
                    <xdr:rowOff>1314450</xdr:rowOff>
                  </to>
                </anchor>
              </controlPr>
            </control>
          </mc:Choice>
        </mc:AlternateContent>
        <mc:AlternateContent xmlns:mc="http://schemas.openxmlformats.org/markup-compatibility/2006">
          <mc:Choice Requires="x14">
            <control shapeId="2324" r:id="rId177" name="Check Box 276">
              <controlPr defaultSize="0" autoFill="0" autoLine="0" autoPict="0">
                <anchor moveWithCells="1">
                  <from>
                    <xdr:col>5</xdr:col>
                    <xdr:colOff>857250</xdr:colOff>
                    <xdr:row>35</xdr:row>
                    <xdr:rowOff>1085850</xdr:rowOff>
                  </from>
                  <to>
                    <xdr:col>7</xdr:col>
                    <xdr:colOff>333375</xdr:colOff>
                    <xdr:row>35</xdr:row>
                    <xdr:rowOff>1314450</xdr:rowOff>
                  </to>
                </anchor>
              </controlPr>
            </control>
          </mc:Choice>
        </mc:AlternateContent>
        <mc:AlternateContent xmlns:mc="http://schemas.openxmlformats.org/markup-compatibility/2006">
          <mc:Choice Requires="x14">
            <control shapeId="2325" r:id="rId178" name="Check Box 277">
              <controlPr defaultSize="0" autoFill="0" autoLine="0" autoPict="0">
                <anchor moveWithCells="1">
                  <from>
                    <xdr:col>7</xdr:col>
                    <xdr:colOff>466725</xdr:colOff>
                    <xdr:row>35</xdr:row>
                    <xdr:rowOff>1085850</xdr:rowOff>
                  </from>
                  <to>
                    <xdr:col>9</xdr:col>
                    <xdr:colOff>142875</xdr:colOff>
                    <xdr:row>35</xdr:row>
                    <xdr:rowOff>1314450</xdr:rowOff>
                  </to>
                </anchor>
              </controlPr>
            </control>
          </mc:Choice>
        </mc:AlternateContent>
        <mc:AlternateContent xmlns:mc="http://schemas.openxmlformats.org/markup-compatibility/2006">
          <mc:Choice Requires="x14">
            <control shapeId="2326" r:id="rId179" name="Check Box 278">
              <controlPr defaultSize="0" autoFill="0" autoLine="0" autoPict="0">
                <anchor moveWithCells="1">
                  <from>
                    <xdr:col>9</xdr:col>
                    <xdr:colOff>276225</xdr:colOff>
                    <xdr:row>35</xdr:row>
                    <xdr:rowOff>1085850</xdr:rowOff>
                  </from>
                  <to>
                    <xdr:col>10</xdr:col>
                    <xdr:colOff>638175</xdr:colOff>
                    <xdr:row>35</xdr:row>
                    <xdr:rowOff>1314450</xdr:rowOff>
                  </to>
                </anchor>
              </controlPr>
            </control>
          </mc:Choice>
        </mc:AlternateContent>
        <mc:AlternateContent xmlns:mc="http://schemas.openxmlformats.org/markup-compatibility/2006">
          <mc:Choice Requires="x14">
            <control shapeId="2327" r:id="rId180" name="Check Box 279">
              <controlPr defaultSize="0" autoFill="0" autoLine="0" autoPict="0">
                <anchor moveWithCells="1">
                  <from>
                    <xdr:col>4</xdr:col>
                    <xdr:colOff>190500</xdr:colOff>
                    <xdr:row>35</xdr:row>
                    <xdr:rowOff>1552575</xdr:rowOff>
                  </from>
                  <to>
                    <xdr:col>6</xdr:col>
                    <xdr:colOff>361950</xdr:colOff>
                    <xdr:row>35</xdr:row>
                    <xdr:rowOff>1781175</xdr:rowOff>
                  </to>
                </anchor>
              </controlPr>
            </control>
          </mc:Choice>
        </mc:AlternateContent>
        <mc:AlternateContent xmlns:mc="http://schemas.openxmlformats.org/markup-compatibility/2006">
          <mc:Choice Requires="x14">
            <control shapeId="2328" r:id="rId181" name="Check Box 280">
              <controlPr defaultSize="0" autoFill="0" autoLine="0" autoPict="0">
                <anchor moveWithCells="1">
                  <from>
                    <xdr:col>6</xdr:col>
                    <xdr:colOff>495300</xdr:colOff>
                    <xdr:row>35</xdr:row>
                    <xdr:rowOff>1552575</xdr:rowOff>
                  </from>
                  <to>
                    <xdr:col>9</xdr:col>
                    <xdr:colOff>152400</xdr:colOff>
                    <xdr:row>35</xdr:row>
                    <xdr:rowOff>1781175</xdr:rowOff>
                  </to>
                </anchor>
              </controlPr>
            </control>
          </mc:Choice>
        </mc:AlternateContent>
        <mc:AlternateContent xmlns:mc="http://schemas.openxmlformats.org/markup-compatibility/2006">
          <mc:Choice Requires="x14">
            <control shapeId="2329" r:id="rId182" name="Check Box 281">
              <controlPr defaultSize="0" autoFill="0" autoLine="0" autoPict="0">
                <anchor moveWithCells="1">
                  <from>
                    <xdr:col>9</xdr:col>
                    <xdr:colOff>276225</xdr:colOff>
                    <xdr:row>35</xdr:row>
                    <xdr:rowOff>1552575</xdr:rowOff>
                  </from>
                  <to>
                    <xdr:col>11</xdr:col>
                    <xdr:colOff>142875</xdr:colOff>
                    <xdr:row>35</xdr:row>
                    <xdr:rowOff>1781175</xdr:rowOff>
                  </to>
                </anchor>
              </controlPr>
            </control>
          </mc:Choice>
        </mc:AlternateContent>
        <mc:AlternateContent xmlns:mc="http://schemas.openxmlformats.org/markup-compatibility/2006">
          <mc:Choice Requires="x14">
            <control shapeId="2330" r:id="rId183" name="Check Box 282">
              <controlPr defaultSize="0" autoFill="0" autoLine="0" autoPict="0">
                <anchor moveWithCells="1">
                  <from>
                    <xdr:col>4</xdr:col>
                    <xdr:colOff>190500</xdr:colOff>
                    <xdr:row>35</xdr:row>
                    <xdr:rowOff>1828800</xdr:rowOff>
                  </from>
                  <to>
                    <xdr:col>5</xdr:col>
                    <xdr:colOff>295275</xdr:colOff>
                    <xdr:row>35</xdr:row>
                    <xdr:rowOff>2057400</xdr:rowOff>
                  </to>
                </anchor>
              </controlPr>
            </control>
          </mc:Choice>
        </mc:AlternateContent>
        <mc:AlternateContent xmlns:mc="http://schemas.openxmlformats.org/markup-compatibility/2006">
          <mc:Choice Requires="x14">
            <control shapeId="2332" r:id="rId184" name="Check Box 284">
              <controlPr defaultSize="0" autoFill="0" autoLine="0" autoPict="0">
                <anchor moveWithCells="1">
                  <from>
                    <xdr:col>5</xdr:col>
                    <xdr:colOff>390525</xdr:colOff>
                    <xdr:row>35</xdr:row>
                    <xdr:rowOff>1828800</xdr:rowOff>
                  </from>
                  <to>
                    <xdr:col>6</xdr:col>
                    <xdr:colOff>295275</xdr:colOff>
                    <xdr:row>35</xdr:row>
                    <xdr:rowOff>2057400</xdr:rowOff>
                  </to>
                </anchor>
              </controlPr>
            </control>
          </mc:Choice>
        </mc:AlternateContent>
        <mc:AlternateContent xmlns:mc="http://schemas.openxmlformats.org/markup-compatibility/2006">
          <mc:Choice Requires="x14">
            <control shapeId="2333" r:id="rId185" name="Check Box 285">
              <controlPr defaultSize="0" autoFill="0" autoLine="0" autoPict="0">
                <anchor moveWithCells="1">
                  <from>
                    <xdr:col>6</xdr:col>
                    <xdr:colOff>390525</xdr:colOff>
                    <xdr:row>35</xdr:row>
                    <xdr:rowOff>1828800</xdr:rowOff>
                  </from>
                  <to>
                    <xdr:col>8</xdr:col>
                    <xdr:colOff>57150</xdr:colOff>
                    <xdr:row>35</xdr:row>
                    <xdr:rowOff>2057400</xdr:rowOff>
                  </to>
                </anchor>
              </controlPr>
            </control>
          </mc:Choice>
        </mc:AlternateContent>
        <mc:AlternateContent xmlns:mc="http://schemas.openxmlformats.org/markup-compatibility/2006">
          <mc:Choice Requires="x14">
            <control shapeId="2334" r:id="rId186" name="Check Box 286">
              <controlPr defaultSize="0" autoFill="0" autoLine="0" autoPict="0">
                <anchor moveWithCells="1">
                  <from>
                    <xdr:col>8</xdr:col>
                    <xdr:colOff>152400</xdr:colOff>
                    <xdr:row>35</xdr:row>
                    <xdr:rowOff>1828800</xdr:rowOff>
                  </from>
                  <to>
                    <xdr:col>9</xdr:col>
                    <xdr:colOff>552450</xdr:colOff>
                    <xdr:row>35</xdr:row>
                    <xdr:rowOff>2057400</xdr:rowOff>
                  </to>
                </anchor>
              </controlPr>
            </control>
          </mc:Choice>
        </mc:AlternateContent>
        <mc:AlternateContent xmlns:mc="http://schemas.openxmlformats.org/markup-compatibility/2006">
          <mc:Choice Requires="x14">
            <control shapeId="2335" r:id="rId187" name="Option Button 287">
              <controlPr defaultSize="0" autoFill="0" autoLine="0" autoPict="0" altText="1. ぜんぜん　　困らなかった">
                <anchor moveWithCells="1">
                  <from>
                    <xdr:col>4</xdr:col>
                    <xdr:colOff>57150</xdr:colOff>
                    <xdr:row>36</xdr:row>
                    <xdr:rowOff>95250</xdr:rowOff>
                  </from>
                  <to>
                    <xdr:col>5</xdr:col>
                    <xdr:colOff>114300</xdr:colOff>
                    <xdr:row>36</xdr:row>
                    <xdr:rowOff>609600</xdr:rowOff>
                  </to>
                </anchor>
              </controlPr>
            </control>
          </mc:Choice>
        </mc:AlternateContent>
        <mc:AlternateContent xmlns:mc="http://schemas.openxmlformats.org/markup-compatibility/2006">
          <mc:Choice Requires="x14">
            <control shapeId="2336" r:id="rId188" name="Option Button 288">
              <controlPr defaultSize="0" autoFill="0" autoLine="0" autoPict="0">
                <anchor moveWithCells="1">
                  <from>
                    <xdr:col>5</xdr:col>
                    <xdr:colOff>285750</xdr:colOff>
                    <xdr:row>36</xdr:row>
                    <xdr:rowOff>95250</xdr:rowOff>
                  </from>
                  <to>
                    <xdr:col>6</xdr:col>
                    <xdr:colOff>114300</xdr:colOff>
                    <xdr:row>36</xdr:row>
                    <xdr:rowOff>581025</xdr:rowOff>
                  </to>
                </anchor>
              </controlPr>
            </control>
          </mc:Choice>
        </mc:AlternateContent>
        <mc:AlternateContent xmlns:mc="http://schemas.openxmlformats.org/markup-compatibility/2006">
          <mc:Choice Requires="x14">
            <control shapeId="2337" r:id="rId189" name="Option Button 289">
              <controlPr defaultSize="0" autoFill="0" autoLine="0" autoPict="0">
                <anchor moveWithCells="1">
                  <from>
                    <xdr:col>6</xdr:col>
                    <xdr:colOff>285750</xdr:colOff>
                    <xdr:row>36</xdr:row>
                    <xdr:rowOff>95250</xdr:rowOff>
                  </from>
                  <to>
                    <xdr:col>7</xdr:col>
                    <xdr:colOff>209550</xdr:colOff>
                    <xdr:row>36</xdr:row>
                    <xdr:rowOff>590550</xdr:rowOff>
                  </to>
                </anchor>
              </controlPr>
            </control>
          </mc:Choice>
        </mc:AlternateContent>
        <mc:AlternateContent xmlns:mc="http://schemas.openxmlformats.org/markup-compatibility/2006">
          <mc:Choice Requires="x14">
            <control shapeId="2338" r:id="rId190" name="Option Button 290">
              <controlPr defaultSize="0" autoFill="0" autoLine="0" autoPict="0">
                <anchor moveWithCells="1">
                  <from>
                    <xdr:col>7</xdr:col>
                    <xdr:colOff>304800</xdr:colOff>
                    <xdr:row>36</xdr:row>
                    <xdr:rowOff>95250</xdr:rowOff>
                  </from>
                  <to>
                    <xdr:col>8</xdr:col>
                    <xdr:colOff>333375</xdr:colOff>
                    <xdr:row>36</xdr:row>
                    <xdr:rowOff>581025</xdr:rowOff>
                  </to>
                </anchor>
              </controlPr>
            </control>
          </mc:Choice>
        </mc:AlternateContent>
        <mc:AlternateContent xmlns:mc="http://schemas.openxmlformats.org/markup-compatibility/2006">
          <mc:Choice Requires="x14">
            <control shapeId="2339" r:id="rId191" name="Option Button 291">
              <controlPr defaultSize="0" autoFill="0" autoLine="0" autoPict="0">
                <anchor moveWithCells="1">
                  <from>
                    <xdr:col>8</xdr:col>
                    <xdr:colOff>504825</xdr:colOff>
                    <xdr:row>36</xdr:row>
                    <xdr:rowOff>95250</xdr:rowOff>
                  </from>
                  <to>
                    <xdr:col>9</xdr:col>
                    <xdr:colOff>409575</xdr:colOff>
                    <xdr:row>36</xdr:row>
                    <xdr:rowOff>581025</xdr:rowOff>
                  </to>
                </anchor>
              </controlPr>
            </control>
          </mc:Choice>
        </mc:AlternateContent>
        <mc:AlternateContent xmlns:mc="http://schemas.openxmlformats.org/markup-compatibility/2006">
          <mc:Choice Requires="x14">
            <control shapeId="2340" r:id="rId192" name="Group Box 292">
              <controlPr defaultSize="0" print="0" autoFill="0" autoPict="0">
                <anchor moveWithCells="1">
                  <from>
                    <xdr:col>0</xdr:col>
                    <xdr:colOff>0</xdr:colOff>
                    <xdr:row>36</xdr:row>
                    <xdr:rowOff>19050</xdr:rowOff>
                  </from>
                  <to>
                    <xdr:col>12</xdr:col>
                    <xdr:colOff>476250</xdr:colOff>
                    <xdr:row>37</xdr:row>
                    <xdr:rowOff>0</xdr:rowOff>
                  </to>
                </anchor>
              </controlPr>
            </control>
          </mc:Choice>
        </mc:AlternateContent>
        <mc:AlternateContent xmlns:mc="http://schemas.openxmlformats.org/markup-compatibility/2006">
          <mc:Choice Requires="x14">
            <control shapeId="2341" r:id="rId193" name="Option Button 293">
              <controlPr defaultSize="0" autoFill="0" autoLine="0" autoPict="0">
                <anchor moveWithCells="1">
                  <from>
                    <xdr:col>9</xdr:col>
                    <xdr:colOff>581025</xdr:colOff>
                    <xdr:row>36</xdr:row>
                    <xdr:rowOff>95250</xdr:rowOff>
                  </from>
                  <to>
                    <xdr:col>10</xdr:col>
                    <xdr:colOff>590550</xdr:colOff>
                    <xdr:row>36</xdr:row>
                    <xdr:rowOff>581025</xdr:rowOff>
                  </to>
                </anchor>
              </controlPr>
            </control>
          </mc:Choice>
        </mc:AlternateContent>
        <mc:AlternateContent xmlns:mc="http://schemas.openxmlformats.org/markup-compatibility/2006">
          <mc:Choice Requires="x14">
            <control shapeId="2342" r:id="rId194" name="Option Button 294">
              <controlPr defaultSize="0" autoFill="0" autoLine="0" autoPict="0">
                <anchor moveWithCells="1">
                  <from>
                    <xdr:col>11</xdr:col>
                    <xdr:colOff>76200</xdr:colOff>
                    <xdr:row>36</xdr:row>
                    <xdr:rowOff>95250</xdr:rowOff>
                  </from>
                  <to>
                    <xdr:col>12</xdr:col>
                    <xdr:colOff>323850</xdr:colOff>
                    <xdr:row>36</xdr:row>
                    <xdr:rowOff>581025</xdr:rowOff>
                  </to>
                </anchor>
              </controlPr>
            </control>
          </mc:Choice>
        </mc:AlternateContent>
        <mc:AlternateContent xmlns:mc="http://schemas.openxmlformats.org/markup-compatibility/2006">
          <mc:Choice Requires="x14">
            <control shapeId="2343" r:id="rId195" name="Option Button 295">
              <controlPr defaultSize="0" autoFill="0" autoLine="0" autoPict="0">
                <anchor moveWithCells="1">
                  <from>
                    <xdr:col>4</xdr:col>
                    <xdr:colOff>57150</xdr:colOff>
                    <xdr:row>37</xdr:row>
                    <xdr:rowOff>104775</xdr:rowOff>
                  </from>
                  <to>
                    <xdr:col>5</xdr:col>
                    <xdr:colOff>114300</xdr:colOff>
                    <xdr:row>37</xdr:row>
                    <xdr:rowOff>619125</xdr:rowOff>
                  </to>
                </anchor>
              </controlPr>
            </control>
          </mc:Choice>
        </mc:AlternateContent>
        <mc:AlternateContent xmlns:mc="http://schemas.openxmlformats.org/markup-compatibility/2006">
          <mc:Choice Requires="x14">
            <control shapeId="2344" r:id="rId196" name="Option Button 296">
              <controlPr defaultSize="0" autoFill="0" autoLine="0" autoPict="0">
                <anchor moveWithCells="1">
                  <from>
                    <xdr:col>5</xdr:col>
                    <xdr:colOff>285750</xdr:colOff>
                    <xdr:row>37</xdr:row>
                    <xdr:rowOff>104775</xdr:rowOff>
                  </from>
                  <to>
                    <xdr:col>6</xdr:col>
                    <xdr:colOff>114300</xdr:colOff>
                    <xdr:row>37</xdr:row>
                    <xdr:rowOff>581025</xdr:rowOff>
                  </to>
                </anchor>
              </controlPr>
            </control>
          </mc:Choice>
        </mc:AlternateContent>
        <mc:AlternateContent xmlns:mc="http://schemas.openxmlformats.org/markup-compatibility/2006">
          <mc:Choice Requires="x14">
            <control shapeId="2345" r:id="rId197" name="Option Button 297">
              <controlPr defaultSize="0" autoFill="0" autoLine="0" autoPict="0">
                <anchor moveWithCells="1">
                  <from>
                    <xdr:col>6</xdr:col>
                    <xdr:colOff>285750</xdr:colOff>
                    <xdr:row>37</xdr:row>
                    <xdr:rowOff>104775</xdr:rowOff>
                  </from>
                  <to>
                    <xdr:col>7</xdr:col>
                    <xdr:colOff>209550</xdr:colOff>
                    <xdr:row>37</xdr:row>
                    <xdr:rowOff>590550</xdr:rowOff>
                  </to>
                </anchor>
              </controlPr>
            </control>
          </mc:Choice>
        </mc:AlternateContent>
        <mc:AlternateContent xmlns:mc="http://schemas.openxmlformats.org/markup-compatibility/2006">
          <mc:Choice Requires="x14">
            <control shapeId="2346" r:id="rId198" name="Option Button 298">
              <controlPr defaultSize="0" autoFill="0" autoLine="0" autoPict="0">
                <anchor moveWithCells="1">
                  <from>
                    <xdr:col>7</xdr:col>
                    <xdr:colOff>304800</xdr:colOff>
                    <xdr:row>37</xdr:row>
                    <xdr:rowOff>104775</xdr:rowOff>
                  </from>
                  <to>
                    <xdr:col>8</xdr:col>
                    <xdr:colOff>333375</xdr:colOff>
                    <xdr:row>37</xdr:row>
                    <xdr:rowOff>581025</xdr:rowOff>
                  </to>
                </anchor>
              </controlPr>
            </control>
          </mc:Choice>
        </mc:AlternateContent>
        <mc:AlternateContent xmlns:mc="http://schemas.openxmlformats.org/markup-compatibility/2006">
          <mc:Choice Requires="x14">
            <control shapeId="2347" r:id="rId199" name="Option Button 299">
              <controlPr defaultSize="0" autoFill="0" autoLine="0" autoPict="0">
                <anchor moveWithCells="1">
                  <from>
                    <xdr:col>8</xdr:col>
                    <xdr:colOff>504825</xdr:colOff>
                    <xdr:row>37</xdr:row>
                    <xdr:rowOff>104775</xdr:rowOff>
                  </from>
                  <to>
                    <xdr:col>9</xdr:col>
                    <xdr:colOff>409575</xdr:colOff>
                    <xdr:row>37</xdr:row>
                    <xdr:rowOff>581025</xdr:rowOff>
                  </to>
                </anchor>
              </controlPr>
            </control>
          </mc:Choice>
        </mc:AlternateContent>
        <mc:AlternateContent xmlns:mc="http://schemas.openxmlformats.org/markup-compatibility/2006">
          <mc:Choice Requires="x14">
            <control shapeId="2348" r:id="rId200" name="Group Box 300">
              <controlPr defaultSize="0" print="0" autoFill="0" autoPict="0">
                <anchor moveWithCells="1">
                  <from>
                    <xdr:col>0</xdr:col>
                    <xdr:colOff>0</xdr:colOff>
                    <xdr:row>37</xdr:row>
                    <xdr:rowOff>19050</xdr:rowOff>
                  </from>
                  <to>
                    <xdr:col>12</xdr:col>
                    <xdr:colOff>476250</xdr:colOff>
                    <xdr:row>37</xdr:row>
                    <xdr:rowOff>657225</xdr:rowOff>
                  </to>
                </anchor>
              </controlPr>
            </control>
          </mc:Choice>
        </mc:AlternateContent>
        <mc:AlternateContent xmlns:mc="http://schemas.openxmlformats.org/markup-compatibility/2006">
          <mc:Choice Requires="x14">
            <control shapeId="2349" r:id="rId201" name="Option Button 301">
              <controlPr defaultSize="0" autoFill="0" autoLine="0" autoPict="0">
                <anchor moveWithCells="1">
                  <from>
                    <xdr:col>9</xdr:col>
                    <xdr:colOff>581025</xdr:colOff>
                    <xdr:row>37</xdr:row>
                    <xdr:rowOff>104775</xdr:rowOff>
                  </from>
                  <to>
                    <xdr:col>10</xdr:col>
                    <xdr:colOff>590550</xdr:colOff>
                    <xdr:row>37</xdr:row>
                    <xdr:rowOff>581025</xdr:rowOff>
                  </to>
                </anchor>
              </controlPr>
            </control>
          </mc:Choice>
        </mc:AlternateContent>
        <mc:AlternateContent xmlns:mc="http://schemas.openxmlformats.org/markup-compatibility/2006">
          <mc:Choice Requires="x14">
            <control shapeId="2350" r:id="rId202" name="Option Button 302">
              <controlPr defaultSize="0" autoFill="0" autoLine="0" autoPict="0">
                <anchor moveWithCells="1">
                  <from>
                    <xdr:col>11</xdr:col>
                    <xdr:colOff>76200</xdr:colOff>
                    <xdr:row>37</xdr:row>
                    <xdr:rowOff>104775</xdr:rowOff>
                  </from>
                  <to>
                    <xdr:col>12</xdr:col>
                    <xdr:colOff>323850</xdr:colOff>
                    <xdr:row>37</xdr:row>
                    <xdr:rowOff>581025</xdr:rowOff>
                  </to>
                </anchor>
              </controlPr>
            </control>
          </mc:Choice>
        </mc:AlternateContent>
        <mc:AlternateContent xmlns:mc="http://schemas.openxmlformats.org/markup-compatibility/2006">
          <mc:Choice Requires="x14">
            <control shapeId="2352" r:id="rId203" name="Option Button 304">
              <controlPr defaultSize="0" autoFill="0" autoLine="0" autoPict="0">
                <anchor moveWithCells="1">
                  <from>
                    <xdr:col>4</xdr:col>
                    <xdr:colOff>57150</xdr:colOff>
                    <xdr:row>39</xdr:row>
                    <xdr:rowOff>85725</xdr:rowOff>
                  </from>
                  <to>
                    <xdr:col>5</xdr:col>
                    <xdr:colOff>114300</xdr:colOff>
                    <xdr:row>39</xdr:row>
                    <xdr:rowOff>619125</xdr:rowOff>
                  </to>
                </anchor>
              </controlPr>
            </control>
          </mc:Choice>
        </mc:AlternateContent>
        <mc:AlternateContent xmlns:mc="http://schemas.openxmlformats.org/markup-compatibility/2006">
          <mc:Choice Requires="x14">
            <control shapeId="2353" r:id="rId204" name="Option Button 305">
              <controlPr defaultSize="0" autoFill="0" autoLine="0" autoPict="0">
                <anchor moveWithCells="1">
                  <from>
                    <xdr:col>5</xdr:col>
                    <xdr:colOff>285750</xdr:colOff>
                    <xdr:row>39</xdr:row>
                    <xdr:rowOff>85725</xdr:rowOff>
                  </from>
                  <to>
                    <xdr:col>6</xdr:col>
                    <xdr:colOff>114300</xdr:colOff>
                    <xdr:row>39</xdr:row>
                    <xdr:rowOff>561975</xdr:rowOff>
                  </to>
                </anchor>
              </controlPr>
            </control>
          </mc:Choice>
        </mc:AlternateContent>
        <mc:AlternateContent xmlns:mc="http://schemas.openxmlformats.org/markup-compatibility/2006">
          <mc:Choice Requires="x14">
            <control shapeId="2354" r:id="rId205" name="Option Button 306">
              <controlPr defaultSize="0" autoFill="0" autoLine="0" autoPict="0">
                <anchor moveWithCells="1">
                  <from>
                    <xdr:col>6</xdr:col>
                    <xdr:colOff>285750</xdr:colOff>
                    <xdr:row>39</xdr:row>
                    <xdr:rowOff>85725</xdr:rowOff>
                  </from>
                  <to>
                    <xdr:col>7</xdr:col>
                    <xdr:colOff>190500</xdr:colOff>
                    <xdr:row>39</xdr:row>
                    <xdr:rowOff>609600</xdr:rowOff>
                  </to>
                </anchor>
              </controlPr>
            </control>
          </mc:Choice>
        </mc:AlternateContent>
        <mc:AlternateContent xmlns:mc="http://schemas.openxmlformats.org/markup-compatibility/2006">
          <mc:Choice Requires="x14">
            <control shapeId="2355" r:id="rId206" name="Option Button 307">
              <controlPr defaultSize="0" autoFill="0" autoLine="0" autoPict="0">
                <anchor moveWithCells="1">
                  <from>
                    <xdr:col>7</xdr:col>
                    <xdr:colOff>304800</xdr:colOff>
                    <xdr:row>39</xdr:row>
                    <xdr:rowOff>85725</xdr:rowOff>
                  </from>
                  <to>
                    <xdr:col>8</xdr:col>
                    <xdr:colOff>333375</xdr:colOff>
                    <xdr:row>39</xdr:row>
                    <xdr:rowOff>561975</xdr:rowOff>
                  </to>
                </anchor>
              </controlPr>
            </control>
          </mc:Choice>
        </mc:AlternateContent>
        <mc:AlternateContent xmlns:mc="http://schemas.openxmlformats.org/markup-compatibility/2006">
          <mc:Choice Requires="x14">
            <control shapeId="2356" r:id="rId207" name="Option Button 308">
              <controlPr defaultSize="0" autoFill="0" autoLine="0" autoPict="0">
                <anchor moveWithCells="1">
                  <from>
                    <xdr:col>8</xdr:col>
                    <xdr:colOff>504825</xdr:colOff>
                    <xdr:row>39</xdr:row>
                    <xdr:rowOff>85725</xdr:rowOff>
                  </from>
                  <to>
                    <xdr:col>9</xdr:col>
                    <xdr:colOff>409575</xdr:colOff>
                    <xdr:row>39</xdr:row>
                    <xdr:rowOff>561975</xdr:rowOff>
                  </to>
                </anchor>
              </controlPr>
            </control>
          </mc:Choice>
        </mc:AlternateContent>
        <mc:AlternateContent xmlns:mc="http://schemas.openxmlformats.org/markup-compatibility/2006">
          <mc:Choice Requires="x14">
            <control shapeId="2357" r:id="rId208" name="Group Box 309">
              <controlPr defaultSize="0" print="0" autoFill="0" autoPict="0">
                <anchor moveWithCells="1">
                  <from>
                    <xdr:col>0</xdr:col>
                    <xdr:colOff>0</xdr:colOff>
                    <xdr:row>39</xdr:row>
                    <xdr:rowOff>9525</xdr:rowOff>
                  </from>
                  <to>
                    <xdr:col>12</xdr:col>
                    <xdr:colOff>476250</xdr:colOff>
                    <xdr:row>39</xdr:row>
                    <xdr:rowOff>647700</xdr:rowOff>
                  </to>
                </anchor>
              </controlPr>
            </control>
          </mc:Choice>
        </mc:AlternateContent>
        <mc:AlternateContent xmlns:mc="http://schemas.openxmlformats.org/markup-compatibility/2006">
          <mc:Choice Requires="x14">
            <control shapeId="2358" r:id="rId209" name="Option Button 310">
              <controlPr defaultSize="0" autoFill="0" autoLine="0" autoPict="0">
                <anchor moveWithCells="1">
                  <from>
                    <xdr:col>9</xdr:col>
                    <xdr:colOff>581025</xdr:colOff>
                    <xdr:row>39</xdr:row>
                    <xdr:rowOff>85725</xdr:rowOff>
                  </from>
                  <to>
                    <xdr:col>10</xdr:col>
                    <xdr:colOff>590550</xdr:colOff>
                    <xdr:row>39</xdr:row>
                    <xdr:rowOff>561975</xdr:rowOff>
                  </to>
                </anchor>
              </controlPr>
            </control>
          </mc:Choice>
        </mc:AlternateContent>
        <mc:AlternateContent xmlns:mc="http://schemas.openxmlformats.org/markup-compatibility/2006">
          <mc:Choice Requires="x14">
            <control shapeId="2359" r:id="rId210" name="Option Button 311">
              <controlPr defaultSize="0" autoFill="0" autoLine="0" autoPict="0">
                <anchor moveWithCells="1">
                  <from>
                    <xdr:col>11</xdr:col>
                    <xdr:colOff>76200</xdr:colOff>
                    <xdr:row>39</xdr:row>
                    <xdr:rowOff>85725</xdr:rowOff>
                  </from>
                  <to>
                    <xdr:col>12</xdr:col>
                    <xdr:colOff>323850</xdr:colOff>
                    <xdr:row>39</xdr:row>
                    <xdr:rowOff>561975</xdr:rowOff>
                  </to>
                </anchor>
              </controlPr>
            </control>
          </mc:Choice>
        </mc:AlternateContent>
        <mc:AlternateContent xmlns:mc="http://schemas.openxmlformats.org/markup-compatibility/2006">
          <mc:Choice Requires="x14">
            <control shapeId="2360" r:id="rId211" name="Option Button 312">
              <controlPr defaultSize="0" autoFill="0" autoLine="0" autoPict="0">
                <anchor moveWithCells="1">
                  <from>
                    <xdr:col>4</xdr:col>
                    <xdr:colOff>57150</xdr:colOff>
                    <xdr:row>44</xdr:row>
                    <xdr:rowOff>95250</xdr:rowOff>
                  </from>
                  <to>
                    <xdr:col>5</xdr:col>
                    <xdr:colOff>57150</xdr:colOff>
                    <xdr:row>44</xdr:row>
                    <xdr:rowOff>581025</xdr:rowOff>
                  </to>
                </anchor>
              </controlPr>
            </control>
          </mc:Choice>
        </mc:AlternateContent>
        <mc:AlternateContent xmlns:mc="http://schemas.openxmlformats.org/markup-compatibility/2006">
          <mc:Choice Requires="x14">
            <control shapeId="2361" r:id="rId212" name="Option Button 313">
              <controlPr defaultSize="0" autoFill="0" autoLine="0" autoPict="0">
                <anchor moveWithCells="1">
                  <from>
                    <xdr:col>5</xdr:col>
                    <xdr:colOff>409575</xdr:colOff>
                    <xdr:row>44</xdr:row>
                    <xdr:rowOff>95250</xdr:rowOff>
                  </from>
                  <to>
                    <xdr:col>6</xdr:col>
                    <xdr:colOff>419100</xdr:colOff>
                    <xdr:row>44</xdr:row>
                    <xdr:rowOff>581025</xdr:rowOff>
                  </to>
                </anchor>
              </controlPr>
            </control>
          </mc:Choice>
        </mc:AlternateContent>
        <mc:AlternateContent xmlns:mc="http://schemas.openxmlformats.org/markup-compatibility/2006">
          <mc:Choice Requires="x14">
            <control shapeId="2362" r:id="rId213" name="Option Button 314">
              <controlPr defaultSize="0" autoFill="0" autoLine="0" autoPict="0">
                <anchor moveWithCells="1">
                  <from>
                    <xdr:col>7</xdr:col>
                    <xdr:colOff>85725</xdr:colOff>
                    <xdr:row>44</xdr:row>
                    <xdr:rowOff>95250</xdr:rowOff>
                  </from>
                  <to>
                    <xdr:col>8</xdr:col>
                    <xdr:colOff>304800</xdr:colOff>
                    <xdr:row>44</xdr:row>
                    <xdr:rowOff>581025</xdr:rowOff>
                  </to>
                </anchor>
              </controlPr>
            </control>
          </mc:Choice>
        </mc:AlternateContent>
        <mc:AlternateContent xmlns:mc="http://schemas.openxmlformats.org/markup-compatibility/2006">
          <mc:Choice Requires="x14">
            <control shapeId="2363" r:id="rId214" name="Option Button 315">
              <controlPr defaultSize="0" autoFill="0" autoLine="0" autoPict="0">
                <anchor moveWithCells="1">
                  <from>
                    <xdr:col>8</xdr:col>
                    <xdr:colOff>666750</xdr:colOff>
                    <xdr:row>44</xdr:row>
                    <xdr:rowOff>95250</xdr:rowOff>
                  </from>
                  <to>
                    <xdr:col>10</xdr:col>
                    <xdr:colOff>200025</xdr:colOff>
                    <xdr:row>44</xdr:row>
                    <xdr:rowOff>581025</xdr:rowOff>
                  </to>
                </anchor>
              </controlPr>
            </control>
          </mc:Choice>
        </mc:AlternateContent>
        <mc:AlternateContent xmlns:mc="http://schemas.openxmlformats.org/markup-compatibility/2006">
          <mc:Choice Requires="x14">
            <control shapeId="2364" r:id="rId215" name="Option Button 316">
              <controlPr defaultSize="0" autoFill="0" autoLine="0" autoPict="0">
                <anchor moveWithCells="1">
                  <from>
                    <xdr:col>10</xdr:col>
                    <xdr:colOff>552450</xdr:colOff>
                    <xdr:row>44</xdr:row>
                    <xdr:rowOff>95250</xdr:rowOff>
                  </from>
                  <to>
                    <xdr:col>12</xdr:col>
                    <xdr:colOff>85725</xdr:colOff>
                    <xdr:row>44</xdr:row>
                    <xdr:rowOff>581025</xdr:rowOff>
                  </to>
                </anchor>
              </controlPr>
            </control>
          </mc:Choice>
        </mc:AlternateContent>
        <mc:AlternateContent xmlns:mc="http://schemas.openxmlformats.org/markup-compatibility/2006">
          <mc:Choice Requires="x14">
            <control shapeId="2365" r:id="rId216" name="Group Box 317">
              <controlPr defaultSize="0" print="0" autoFill="0" autoPict="0">
                <anchor moveWithCells="1">
                  <from>
                    <xdr:col>0</xdr:col>
                    <xdr:colOff>0</xdr:colOff>
                    <xdr:row>44</xdr:row>
                    <xdr:rowOff>19050</xdr:rowOff>
                  </from>
                  <to>
                    <xdr:col>12</xdr:col>
                    <xdr:colOff>476250</xdr:colOff>
                    <xdr:row>44</xdr:row>
                    <xdr:rowOff>647700</xdr:rowOff>
                  </to>
                </anchor>
              </controlPr>
            </control>
          </mc:Choice>
        </mc:AlternateContent>
        <mc:AlternateContent xmlns:mc="http://schemas.openxmlformats.org/markup-compatibility/2006">
          <mc:Choice Requires="x14">
            <control shapeId="2366" r:id="rId217" name="Option Button 318">
              <controlPr defaultSize="0" autoFill="0" autoLine="0" autoPict="0">
                <anchor moveWithCells="1">
                  <from>
                    <xdr:col>4</xdr:col>
                    <xdr:colOff>57150</xdr:colOff>
                    <xdr:row>45</xdr:row>
                    <xdr:rowOff>114300</xdr:rowOff>
                  </from>
                  <to>
                    <xdr:col>5</xdr:col>
                    <xdr:colOff>57150</xdr:colOff>
                    <xdr:row>45</xdr:row>
                    <xdr:rowOff>590550</xdr:rowOff>
                  </to>
                </anchor>
              </controlPr>
            </control>
          </mc:Choice>
        </mc:AlternateContent>
        <mc:AlternateContent xmlns:mc="http://schemas.openxmlformats.org/markup-compatibility/2006">
          <mc:Choice Requires="x14">
            <control shapeId="2367" r:id="rId218" name="Option Button 319">
              <controlPr defaultSize="0" autoFill="0" autoLine="0" autoPict="0">
                <anchor moveWithCells="1">
                  <from>
                    <xdr:col>5</xdr:col>
                    <xdr:colOff>419100</xdr:colOff>
                    <xdr:row>45</xdr:row>
                    <xdr:rowOff>114300</xdr:rowOff>
                  </from>
                  <to>
                    <xdr:col>6</xdr:col>
                    <xdr:colOff>419100</xdr:colOff>
                    <xdr:row>45</xdr:row>
                    <xdr:rowOff>590550</xdr:rowOff>
                  </to>
                </anchor>
              </controlPr>
            </control>
          </mc:Choice>
        </mc:AlternateContent>
        <mc:AlternateContent xmlns:mc="http://schemas.openxmlformats.org/markup-compatibility/2006">
          <mc:Choice Requires="x14">
            <control shapeId="2368" r:id="rId219" name="Option Button 320">
              <controlPr defaultSize="0" autoFill="0" autoLine="0" autoPict="0">
                <anchor moveWithCells="1">
                  <from>
                    <xdr:col>7</xdr:col>
                    <xdr:colOff>85725</xdr:colOff>
                    <xdr:row>45</xdr:row>
                    <xdr:rowOff>114300</xdr:rowOff>
                  </from>
                  <to>
                    <xdr:col>8</xdr:col>
                    <xdr:colOff>304800</xdr:colOff>
                    <xdr:row>45</xdr:row>
                    <xdr:rowOff>590550</xdr:rowOff>
                  </to>
                </anchor>
              </controlPr>
            </control>
          </mc:Choice>
        </mc:AlternateContent>
        <mc:AlternateContent xmlns:mc="http://schemas.openxmlformats.org/markup-compatibility/2006">
          <mc:Choice Requires="x14">
            <control shapeId="2369" r:id="rId220" name="Option Button 321">
              <controlPr defaultSize="0" autoFill="0" autoLine="0" autoPict="0">
                <anchor moveWithCells="1">
                  <from>
                    <xdr:col>8</xdr:col>
                    <xdr:colOff>666750</xdr:colOff>
                    <xdr:row>45</xdr:row>
                    <xdr:rowOff>114300</xdr:rowOff>
                  </from>
                  <to>
                    <xdr:col>10</xdr:col>
                    <xdr:colOff>200025</xdr:colOff>
                    <xdr:row>45</xdr:row>
                    <xdr:rowOff>590550</xdr:rowOff>
                  </to>
                </anchor>
              </controlPr>
            </control>
          </mc:Choice>
        </mc:AlternateContent>
        <mc:AlternateContent xmlns:mc="http://schemas.openxmlformats.org/markup-compatibility/2006">
          <mc:Choice Requires="x14">
            <control shapeId="2370" r:id="rId221" name="Option Button 322">
              <controlPr defaultSize="0" autoFill="0" autoLine="0" autoPict="0">
                <anchor moveWithCells="1">
                  <from>
                    <xdr:col>10</xdr:col>
                    <xdr:colOff>552450</xdr:colOff>
                    <xdr:row>45</xdr:row>
                    <xdr:rowOff>114300</xdr:rowOff>
                  </from>
                  <to>
                    <xdr:col>12</xdr:col>
                    <xdr:colOff>85725</xdr:colOff>
                    <xdr:row>45</xdr:row>
                    <xdr:rowOff>590550</xdr:rowOff>
                  </to>
                </anchor>
              </controlPr>
            </control>
          </mc:Choice>
        </mc:AlternateContent>
        <mc:AlternateContent xmlns:mc="http://schemas.openxmlformats.org/markup-compatibility/2006">
          <mc:Choice Requires="x14">
            <control shapeId="2371" r:id="rId222" name="Group Box 323">
              <controlPr defaultSize="0" print="0" autoFill="0" autoPict="0">
                <anchor moveWithCells="1">
                  <from>
                    <xdr:col>0</xdr:col>
                    <xdr:colOff>0</xdr:colOff>
                    <xdr:row>45</xdr:row>
                    <xdr:rowOff>28575</xdr:rowOff>
                  </from>
                  <to>
                    <xdr:col>12</xdr:col>
                    <xdr:colOff>476250</xdr:colOff>
                    <xdr:row>46</xdr:row>
                    <xdr:rowOff>0</xdr:rowOff>
                  </to>
                </anchor>
              </controlPr>
            </control>
          </mc:Choice>
        </mc:AlternateContent>
        <mc:AlternateContent xmlns:mc="http://schemas.openxmlformats.org/markup-compatibility/2006">
          <mc:Choice Requires="x14">
            <control shapeId="2372" r:id="rId223" name="Option Button 324">
              <controlPr defaultSize="0" autoFill="0" autoLine="0" autoPict="0">
                <anchor moveWithCells="1">
                  <from>
                    <xdr:col>4</xdr:col>
                    <xdr:colOff>57150</xdr:colOff>
                    <xdr:row>46</xdr:row>
                    <xdr:rowOff>95250</xdr:rowOff>
                  </from>
                  <to>
                    <xdr:col>5</xdr:col>
                    <xdr:colOff>57150</xdr:colOff>
                    <xdr:row>46</xdr:row>
                    <xdr:rowOff>600075</xdr:rowOff>
                  </to>
                </anchor>
              </controlPr>
            </control>
          </mc:Choice>
        </mc:AlternateContent>
        <mc:AlternateContent xmlns:mc="http://schemas.openxmlformats.org/markup-compatibility/2006">
          <mc:Choice Requires="x14">
            <control shapeId="2373" r:id="rId224" name="Option Button 325">
              <controlPr defaultSize="0" autoFill="0" autoLine="0" autoPict="0">
                <anchor moveWithCells="1">
                  <from>
                    <xdr:col>5</xdr:col>
                    <xdr:colOff>419100</xdr:colOff>
                    <xdr:row>46</xdr:row>
                    <xdr:rowOff>95250</xdr:rowOff>
                  </from>
                  <to>
                    <xdr:col>6</xdr:col>
                    <xdr:colOff>419100</xdr:colOff>
                    <xdr:row>46</xdr:row>
                    <xdr:rowOff>600075</xdr:rowOff>
                  </to>
                </anchor>
              </controlPr>
            </control>
          </mc:Choice>
        </mc:AlternateContent>
        <mc:AlternateContent xmlns:mc="http://schemas.openxmlformats.org/markup-compatibility/2006">
          <mc:Choice Requires="x14">
            <control shapeId="2374" r:id="rId225" name="Option Button 326">
              <controlPr defaultSize="0" autoFill="0" autoLine="0" autoPict="0">
                <anchor moveWithCells="1">
                  <from>
                    <xdr:col>7</xdr:col>
                    <xdr:colOff>85725</xdr:colOff>
                    <xdr:row>46</xdr:row>
                    <xdr:rowOff>95250</xdr:rowOff>
                  </from>
                  <to>
                    <xdr:col>8</xdr:col>
                    <xdr:colOff>295275</xdr:colOff>
                    <xdr:row>46</xdr:row>
                    <xdr:rowOff>600075</xdr:rowOff>
                  </to>
                </anchor>
              </controlPr>
            </control>
          </mc:Choice>
        </mc:AlternateContent>
        <mc:AlternateContent xmlns:mc="http://schemas.openxmlformats.org/markup-compatibility/2006">
          <mc:Choice Requires="x14">
            <control shapeId="2375" r:id="rId226" name="Option Button 327">
              <controlPr defaultSize="0" autoFill="0" autoLine="0" autoPict="0">
                <anchor moveWithCells="1">
                  <from>
                    <xdr:col>8</xdr:col>
                    <xdr:colOff>657225</xdr:colOff>
                    <xdr:row>46</xdr:row>
                    <xdr:rowOff>95250</xdr:rowOff>
                  </from>
                  <to>
                    <xdr:col>10</xdr:col>
                    <xdr:colOff>190500</xdr:colOff>
                    <xdr:row>46</xdr:row>
                    <xdr:rowOff>600075</xdr:rowOff>
                  </to>
                </anchor>
              </controlPr>
            </control>
          </mc:Choice>
        </mc:AlternateContent>
        <mc:AlternateContent xmlns:mc="http://schemas.openxmlformats.org/markup-compatibility/2006">
          <mc:Choice Requires="x14">
            <control shapeId="2376" r:id="rId227" name="Option Button 328">
              <controlPr defaultSize="0" autoFill="0" autoLine="0" autoPict="0">
                <anchor moveWithCells="1">
                  <from>
                    <xdr:col>10</xdr:col>
                    <xdr:colOff>552450</xdr:colOff>
                    <xdr:row>46</xdr:row>
                    <xdr:rowOff>95250</xdr:rowOff>
                  </from>
                  <to>
                    <xdr:col>12</xdr:col>
                    <xdr:colOff>85725</xdr:colOff>
                    <xdr:row>46</xdr:row>
                    <xdr:rowOff>600075</xdr:rowOff>
                  </to>
                </anchor>
              </controlPr>
            </control>
          </mc:Choice>
        </mc:AlternateContent>
        <mc:AlternateContent xmlns:mc="http://schemas.openxmlformats.org/markup-compatibility/2006">
          <mc:Choice Requires="x14">
            <control shapeId="2377" r:id="rId228" name="Group Box 329">
              <controlPr defaultSize="0" print="0" autoFill="0" autoPict="0">
                <anchor moveWithCells="1">
                  <from>
                    <xdr:col>0</xdr:col>
                    <xdr:colOff>0</xdr:colOff>
                    <xdr:row>46</xdr:row>
                    <xdr:rowOff>19050</xdr:rowOff>
                  </from>
                  <to>
                    <xdr:col>12</xdr:col>
                    <xdr:colOff>476250</xdr:colOff>
                    <xdr:row>46</xdr:row>
                    <xdr:rowOff>657225</xdr:rowOff>
                  </to>
                </anchor>
              </controlPr>
            </control>
          </mc:Choice>
        </mc:AlternateContent>
        <mc:AlternateContent xmlns:mc="http://schemas.openxmlformats.org/markup-compatibility/2006">
          <mc:Choice Requires="x14">
            <control shapeId="2378" r:id="rId229" name="Option Button 330">
              <controlPr defaultSize="0" autoFill="0" autoLine="0" autoPict="0">
                <anchor moveWithCells="1">
                  <from>
                    <xdr:col>4</xdr:col>
                    <xdr:colOff>76200</xdr:colOff>
                    <xdr:row>47</xdr:row>
                    <xdr:rowOff>76200</xdr:rowOff>
                  </from>
                  <to>
                    <xdr:col>9</xdr:col>
                    <xdr:colOff>0</xdr:colOff>
                    <xdr:row>47</xdr:row>
                    <xdr:rowOff>314325</xdr:rowOff>
                  </to>
                </anchor>
              </controlPr>
            </control>
          </mc:Choice>
        </mc:AlternateContent>
        <mc:AlternateContent xmlns:mc="http://schemas.openxmlformats.org/markup-compatibility/2006">
          <mc:Choice Requires="x14">
            <control shapeId="2379" r:id="rId230" name="Option Button 331">
              <controlPr defaultSize="0" autoFill="0" autoLine="0" autoPict="0">
                <anchor moveWithCells="1">
                  <from>
                    <xdr:col>4</xdr:col>
                    <xdr:colOff>76200</xdr:colOff>
                    <xdr:row>47</xdr:row>
                    <xdr:rowOff>304800</xdr:rowOff>
                  </from>
                  <to>
                    <xdr:col>9</xdr:col>
                    <xdr:colOff>76200</xdr:colOff>
                    <xdr:row>47</xdr:row>
                    <xdr:rowOff>542925</xdr:rowOff>
                  </to>
                </anchor>
              </controlPr>
            </control>
          </mc:Choice>
        </mc:AlternateContent>
        <mc:AlternateContent xmlns:mc="http://schemas.openxmlformats.org/markup-compatibility/2006">
          <mc:Choice Requires="x14">
            <control shapeId="2380" r:id="rId231" name="Option Button 332">
              <controlPr defaultSize="0" autoFill="0" autoLine="0" autoPict="0">
                <anchor moveWithCells="1">
                  <from>
                    <xdr:col>4</xdr:col>
                    <xdr:colOff>76200</xdr:colOff>
                    <xdr:row>47</xdr:row>
                    <xdr:rowOff>533400</xdr:rowOff>
                  </from>
                  <to>
                    <xdr:col>9</xdr:col>
                    <xdr:colOff>352425</xdr:colOff>
                    <xdr:row>47</xdr:row>
                    <xdr:rowOff>771525</xdr:rowOff>
                  </to>
                </anchor>
              </controlPr>
            </control>
          </mc:Choice>
        </mc:AlternateContent>
        <mc:AlternateContent xmlns:mc="http://schemas.openxmlformats.org/markup-compatibility/2006">
          <mc:Choice Requires="x14">
            <control shapeId="2381" r:id="rId232" name="Option Button 333">
              <controlPr defaultSize="0" autoFill="0" autoLine="0" autoPict="0">
                <anchor moveWithCells="1">
                  <from>
                    <xdr:col>4</xdr:col>
                    <xdr:colOff>76200</xdr:colOff>
                    <xdr:row>47</xdr:row>
                    <xdr:rowOff>771525</xdr:rowOff>
                  </from>
                  <to>
                    <xdr:col>10</xdr:col>
                    <xdr:colOff>571500</xdr:colOff>
                    <xdr:row>47</xdr:row>
                    <xdr:rowOff>1009650</xdr:rowOff>
                  </to>
                </anchor>
              </controlPr>
            </control>
          </mc:Choice>
        </mc:AlternateContent>
        <mc:AlternateContent xmlns:mc="http://schemas.openxmlformats.org/markup-compatibility/2006">
          <mc:Choice Requires="x14">
            <control shapeId="2383" r:id="rId233" name="Group Box 335">
              <controlPr defaultSize="0" print="0" autoFill="0" autoPict="0">
                <anchor moveWithCells="1">
                  <from>
                    <xdr:col>0</xdr:col>
                    <xdr:colOff>0</xdr:colOff>
                    <xdr:row>47</xdr:row>
                    <xdr:rowOff>9525</xdr:rowOff>
                  </from>
                  <to>
                    <xdr:col>12</xdr:col>
                    <xdr:colOff>542925</xdr:colOff>
                    <xdr:row>47</xdr:row>
                    <xdr:rowOff>1323975</xdr:rowOff>
                  </to>
                </anchor>
              </controlPr>
            </control>
          </mc:Choice>
        </mc:AlternateContent>
        <mc:AlternateContent xmlns:mc="http://schemas.openxmlformats.org/markup-compatibility/2006">
          <mc:Choice Requires="x14">
            <control shapeId="2386" r:id="rId234" name="Option Button 338">
              <controlPr defaultSize="0" autoFill="0" autoLine="0" autoPict="0">
                <anchor moveWithCells="1">
                  <from>
                    <xdr:col>4</xdr:col>
                    <xdr:colOff>76200</xdr:colOff>
                    <xdr:row>47</xdr:row>
                    <xdr:rowOff>1000125</xdr:rowOff>
                  </from>
                  <to>
                    <xdr:col>10</xdr:col>
                    <xdr:colOff>552450</xdr:colOff>
                    <xdr:row>47</xdr:row>
                    <xdr:rowOff>1238250</xdr:rowOff>
                  </to>
                </anchor>
              </controlPr>
            </control>
          </mc:Choice>
        </mc:AlternateContent>
        <mc:AlternateContent xmlns:mc="http://schemas.openxmlformats.org/markup-compatibility/2006">
          <mc:Choice Requires="x14">
            <control shapeId="2388" r:id="rId235" name="Option Button 340">
              <controlPr defaultSize="0" autoFill="0" autoLine="0" autoPict="0">
                <anchor moveWithCells="1">
                  <from>
                    <xdr:col>4</xdr:col>
                    <xdr:colOff>66675</xdr:colOff>
                    <xdr:row>48</xdr:row>
                    <xdr:rowOff>85725</xdr:rowOff>
                  </from>
                  <to>
                    <xdr:col>12</xdr:col>
                    <xdr:colOff>438150</xdr:colOff>
                    <xdr:row>48</xdr:row>
                    <xdr:rowOff>323850</xdr:rowOff>
                  </to>
                </anchor>
              </controlPr>
            </control>
          </mc:Choice>
        </mc:AlternateContent>
        <mc:AlternateContent xmlns:mc="http://schemas.openxmlformats.org/markup-compatibility/2006">
          <mc:Choice Requires="x14">
            <control shapeId="2389" r:id="rId236" name="Option Button 341">
              <controlPr defaultSize="0" autoFill="0" autoLine="0" autoPict="0">
                <anchor moveWithCells="1">
                  <from>
                    <xdr:col>4</xdr:col>
                    <xdr:colOff>66675</xdr:colOff>
                    <xdr:row>48</xdr:row>
                    <xdr:rowOff>304800</xdr:rowOff>
                  </from>
                  <to>
                    <xdr:col>11</xdr:col>
                    <xdr:colOff>571500</xdr:colOff>
                    <xdr:row>48</xdr:row>
                    <xdr:rowOff>542925</xdr:rowOff>
                  </to>
                </anchor>
              </controlPr>
            </control>
          </mc:Choice>
        </mc:AlternateContent>
        <mc:AlternateContent xmlns:mc="http://schemas.openxmlformats.org/markup-compatibility/2006">
          <mc:Choice Requires="x14">
            <control shapeId="2390" r:id="rId237" name="Option Button 342">
              <controlPr defaultSize="0" autoFill="0" autoLine="0" autoPict="0">
                <anchor moveWithCells="1">
                  <from>
                    <xdr:col>4</xdr:col>
                    <xdr:colOff>66675</xdr:colOff>
                    <xdr:row>48</xdr:row>
                    <xdr:rowOff>533400</xdr:rowOff>
                  </from>
                  <to>
                    <xdr:col>12</xdr:col>
                    <xdr:colOff>419100</xdr:colOff>
                    <xdr:row>48</xdr:row>
                    <xdr:rowOff>771525</xdr:rowOff>
                  </to>
                </anchor>
              </controlPr>
            </control>
          </mc:Choice>
        </mc:AlternateContent>
        <mc:AlternateContent xmlns:mc="http://schemas.openxmlformats.org/markup-compatibility/2006">
          <mc:Choice Requires="x14">
            <control shapeId="2391" r:id="rId238" name="Option Button 343">
              <controlPr defaultSize="0" autoFill="0" autoLine="0" autoPict="0">
                <anchor moveWithCells="1">
                  <from>
                    <xdr:col>4</xdr:col>
                    <xdr:colOff>66675</xdr:colOff>
                    <xdr:row>48</xdr:row>
                    <xdr:rowOff>762000</xdr:rowOff>
                  </from>
                  <to>
                    <xdr:col>11</xdr:col>
                    <xdr:colOff>209550</xdr:colOff>
                    <xdr:row>48</xdr:row>
                    <xdr:rowOff>990600</xdr:rowOff>
                  </to>
                </anchor>
              </controlPr>
            </control>
          </mc:Choice>
        </mc:AlternateContent>
        <mc:AlternateContent xmlns:mc="http://schemas.openxmlformats.org/markup-compatibility/2006">
          <mc:Choice Requires="x14">
            <control shapeId="2392" r:id="rId239" name="Group Box 344">
              <controlPr defaultSize="0" print="0" autoFill="0" autoPict="0">
                <anchor moveWithCells="1">
                  <from>
                    <xdr:col>0</xdr:col>
                    <xdr:colOff>0</xdr:colOff>
                    <xdr:row>48</xdr:row>
                    <xdr:rowOff>9525</xdr:rowOff>
                  </from>
                  <to>
                    <xdr:col>12</xdr:col>
                    <xdr:colOff>542925</xdr:colOff>
                    <xdr:row>48</xdr:row>
                    <xdr:rowOff>1314450</xdr:rowOff>
                  </to>
                </anchor>
              </controlPr>
            </control>
          </mc:Choice>
        </mc:AlternateContent>
        <mc:AlternateContent xmlns:mc="http://schemas.openxmlformats.org/markup-compatibility/2006">
          <mc:Choice Requires="x14">
            <control shapeId="2393" r:id="rId240" name="Option Button 345">
              <controlPr defaultSize="0" autoFill="0" autoLine="0" autoPict="0">
                <anchor moveWithCells="1">
                  <from>
                    <xdr:col>4</xdr:col>
                    <xdr:colOff>66675</xdr:colOff>
                    <xdr:row>48</xdr:row>
                    <xdr:rowOff>981075</xdr:rowOff>
                  </from>
                  <to>
                    <xdr:col>8</xdr:col>
                    <xdr:colOff>371475</xdr:colOff>
                    <xdr:row>48</xdr:row>
                    <xdr:rowOff>1219200</xdr:rowOff>
                  </to>
                </anchor>
              </controlPr>
            </control>
          </mc:Choice>
        </mc:AlternateContent>
        <mc:AlternateContent xmlns:mc="http://schemas.openxmlformats.org/markup-compatibility/2006">
          <mc:Choice Requires="x14">
            <control shapeId="2394" r:id="rId241" name="Option Button 346">
              <controlPr defaultSize="0" autoFill="0" autoLine="0" autoPict="0">
                <anchor moveWithCells="1">
                  <from>
                    <xdr:col>4</xdr:col>
                    <xdr:colOff>57150</xdr:colOff>
                    <xdr:row>49</xdr:row>
                    <xdr:rowOff>95250</xdr:rowOff>
                  </from>
                  <to>
                    <xdr:col>5</xdr:col>
                    <xdr:colOff>57150</xdr:colOff>
                    <xdr:row>49</xdr:row>
                    <xdr:rowOff>619125</xdr:rowOff>
                  </to>
                </anchor>
              </controlPr>
            </control>
          </mc:Choice>
        </mc:AlternateContent>
        <mc:AlternateContent xmlns:mc="http://schemas.openxmlformats.org/markup-compatibility/2006">
          <mc:Choice Requires="x14">
            <control shapeId="2395" r:id="rId242" name="Option Button 347">
              <controlPr defaultSize="0" autoFill="0" autoLine="0" autoPict="0">
                <anchor moveWithCells="1">
                  <from>
                    <xdr:col>5</xdr:col>
                    <xdr:colOff>400050</xdr:colOff>
                    <xdr:row>49</xdr:row>
                    <xdr:rowOff>95250</xdr:rowOff>
                  </from>
                  <to>
                    <xdr:col>6</xdr:col>
                    <xdr:colOff>533400</xdr:colOff>
                    <xdr:row>49</xdr:row>
                    <xdr:rowOff>619125</xdr:rowOff>
                  </to>
                </anchor>
              </controlPr>
            </control>
          </mc:Choice>
        </mc:AlternateContent>
        <mc:AlternateContent xmlns:mc="http://schemas.openxmlformats.org/markup-compatibility/2006">
          <mc:Choice Requires="x14">
            <control shapeId="2396" r:id="rId243" name="Option Button 348">
              <controlPr defaultSize="0" autoFill="0" autoLine="0" autoPict="0">
                <anchor moveWithCells="1">
                  <from>
                    <xdr:col>7</xdr:col>
                    <xdr:colOff>190500</xdr:colOff>
                    <xdr:row>49</xdr:row>
                    <xdr:rowOff>95250</xdr:rowOff>
                  </from>
                  <to>
                    <xdr:col>8</xdr:col>
                    <xdr:colOff>342900</xdr:colOff>
                    <xdr:row>49</xdr:row>
                    <xdr:rowOff>619125</xdr:rowOff>
                  </to>
                </anchor>
              </controlPr>
            </control>
          </mc:Choice>
        </mc:AlternateContent>
        <mc:AlternateContent xmlns:mc="http://schemas.openxmlformats.org/markup-compatibility/2006">
          <mc:Choice Requires="x14">
            <control shapeId="2397" r:id="rId244" name="Option Button 349">
              <controlPr defaultSize="0" autoFill="0" autoLine="0" autoPict="0">
                <anchor moveWithCells="1">
                  <from>
                    <xdr:col>9</xdr:col>
                    <xdr:colOff>0</xdr:colOff>
                    <xdr:row>49</xdr:row>
                    <xdr:rowOff>95250</xdr:rowOff>
                  </from>
                  <to>
                    <xdr:col>10</xdr:col>
                    <xdr:colOff>209550</xdr:colOff>
                    <xdr:row>49</xdr:row>
                    <xdr:rowOff>619125</xdr:rowOff>
                  </to>
                </anchor>
              </controlPr>
            </control>
          </mc:Choice>
        </mc:AlternateContent>
        <mc:AlternateContent xmlns:mc="http://schemas.openxmlformats.org/markup-compatibility/2006">
          <mc:Choice Requires="x14">
            <control shapeId="2398" r:id="rId245" name="Option Button 350">
              <controlPr defaultSize="0" autoFill="0" autoLine="0" autoPict="0">
                <anchor moveWithCells="1">
                  <from>
                    <xdr:col>10</xdr:col>
                    <xdr:colOff>552450</xdr:colOff>
                    <xdr:row>49</xdr:row>
                    <xdr:rowOff>95250</xdr:rowOff>
                  </from>
                  <to>
                    <xdr:col>12</xdr:col>
                    <xdr:colOff>85725</xdr:colOff>
                    <xdr:row>49</xdr:row>
                    <xdr:rowOff>619125</xdr:rowOff>
                  </to>
                </anchor>
              </controlPr>
            </control>
          </mc:Choice>
        </mc:AlternateContent>
        <mc:AlternateContent xmlns:mc="http://schemas.openxmlformats.org/markup-compatibility/2006">
          <mc:Choice Requires="x14">
            <control shapeId="2399" r:id="rId246" name="Group Box 351">
              <controlPr defaultSize="0" print="0" autoFill="0" autoPict="0">
                <anchor moveWithCells="1">
                  <from>
                    <xdr:col>0</xdr:col>
                    <xdr:colOff>0</xdr:colOff>
                    <xdr:row>49</xdr:row>
                    <xdr:rowOff>19050</xdr:rowOff>
                  </from>
                  <to>
                    <xdr:col>12</xdr:col>
                    <xdr:colOff>476250</xdr:colOff>
                    <xdr:row>49</xdr:row>
                    <xdr:rowOff>657225</xdr:rowOff>
                  </to>
                </anchor>
              </controlPr>
            </control>
          </mc:Choice>
        </mc:AlternateContent>
        <mc:AlternateContent xmlns:mc="http://schemas.openxmlformats.org/markup-compatibility/2006">
          <mc:Choice Requires="x14">
            <control shapeId="2400" r:id="rId247" name="Option Button 352">
              <controlPr defaultSize="0" autoFill="0" autoLine="0" autoPict="0">
                <anchor moveWithCells="1">
                  <from>
                    <xdr:col>4</xdr:col>
                    <xdr:colOff>57150</xdr:colOff>
                    <xdr:row>50</xdr:row>
                    <xdr:rowOff>85725</xdr:rowOff>
                  </from>
                  <to>
                    <xdr:col>5</xdr:col>
                    <xdr:colOff>57150</xdr:colOff>
                    <xdr:row>50</xdr:row>
                    <xdr:rowOff>590550</xdr:rowOff>
                  </to>
                </anchor>
              </controlPr>
            </control>
          </mc:Choice>
        </mc:AlternateContent>
        <mc:AlternateContent xmlns:mc="http://schemas.openxmlformats.org/markup-compatibility/2006">
          <mc:Choice Requires="x14">
            <control shapeId="2401" r:id="rId248" name="Option Button 353">
              <controlPr defaultSize="0" autoFill="0" autoLine="0" autoPict="0">
                <anchor moveWithCells="1">
                  <from>
                    <xdr:col>5</xdr:col>
                    <xdr:colOff>400050</xdr:colOff>
                    <xdr:row>50</xdr:row>
                    <xdr:rowOff>85725</xdr:rowOff>
                  </from>
                  <to>
                    <xdr:col>6</xdr:col>
                    <xdr:colOff>533400</xdr:colOff>
                    <xdr:row>50</xdr:row>
                    <xdr:rowOff>590550</xdr:rowOff>
                  </to>
                </anchor>
              </controlPr>
            </control>
          </mc:Choice>
        </mc:AlternateContent>
        <mc:AlternateContent xmlns:mc="http://schemas.openxmlformats.org/markup-compatibility/2006">
          <mc:Choice Requires="x14">
            <control shapeId="2402" r:id="rId249" name="Option Button 354">
              <controlPr defaultSize="0" autoFill="0" autoLine="0" autoPict="0">
                <anchor moveWithCells="1">
                  <from>
                    <xdr:col>7</xdr:col>
                    <xdr:colOff>190500</xdr:colOff>
                    <xdr:row>50</xdr:row>
                    <xdr:rowOff>85725</xdr:rowOff>
                  </from>
                  <to>
                    <xdr:col>8</xdr:col>
                    <xdr:colOff>342900</xdr:colOff>
                    <xdr:row>50</xdr:row>
                    <xdr:rowOff>590550</xdr:rowOff>
                  </to>
                </anchor>
              </controlPr>
            </control>
          </mc:Choice>
        </mc:AlternateContent>
        <mc:AlternateContent xmlns:mc="http://schemas.openxmlformats.org/markup-compatibility/2006">
          <mc:Choice Requires="x14">
            <control shapeId="2403" r:id="rId250" name="Option Button 355">
              <controlPr defaultSize="0" autoFill="0" autoLine="0" autoPict="0">
                <anchor moveWithCells="1">
                  <from>
                    <xdr:col>9</xdr:col>
                    <xdr:colOff>0</xdr:colOff>
                    <xdr:row>50</xdr:row>
                    <xdr:rowOff>85725</xdr:rowOff>
                  </from>
                  <to>
                    <xdr:col>10</xdr:col>
                    <xdr:colOff>209550</xdr:colOff>
                    <xdr:row>50</xdr:row>
                    <xdr:rowOff>590550</xdr:rowOff>
                  </to>
                </anchor>
              </controlPr>
            </control>
          </mc:Choice>
        </mc:AlternateContent>
        <mc:AlternateContent xmlns:mc="http://schemas.openxmlformats.org/markup-compatibility/2006">
          <mc:Choice Requires="x14">
            <control shapeId="2404" r:id="rId251" name="Option Button 356">
              <controlPr defaultSize="0" autoFill="0" autoLine="0" autoPict="0">
                <anchor moveWithCells="1">
                  <from>
                    <xdr:col>10</xdr:col>
                    <xdr:colOff>552450</xdr:colOff>
                    <xdr:row>50</xdr:row>
                    <xdr:rowOff>85725</xdr:rowOff>
                  </from>
                  <to>
                    <xdr:col>12</xdr:col>
                    <xdr:colOff>85725</xdr:colOff>
                    <xdr:row>50</xdr:row>
                    <xdr:rowOff>590550</xdr:rowOff>
                  </to>
                </anchor>
              </controlPr>
            </control>
          </mc:Choice>
        </mc:AlternateContent>
        <mc:AlternateContent xmlns:mc="http://schemas.openxmlformats.org/markup-compatibility/2006">
          <mc:Choice Requires="x14">
            <control shapeId="2405" r:id="rId252" name="Group Box 357">
              <controlPr defaultSize="0" print="0" autoFill="0" autoPict="0">
                <anchor moveWithCells="1">
                  <from>
                    <xdr:col>0</xdr:col>
                    <xdr:colOff>0</xdr:colOff>
                    <xdr:row>50</xdr:row>
                    <xdr:rowOff>19050</xdr:rowOff>
                  </from>
                  <to>
                    <xdr:col>12</xdr:col>
                    <xdr:colOff>476250</xdr:colOff>
                    <xdr:row>50</xdr:row>
                    <xdr:rowOff>628650</xdr:rowOff>
                  </to>
                </anchor>
              </controlPr>
            </control>
          </mc:Choice>
        </mc:AlternateContent>
        <mc:AlternateContent xmlns:mc="http://schemas.openxmlformats.org/markup-compatibility/2006">
          <mc:Choice Requires="x14">
            <control shapeId="2406" r:id="rId253" name="Option Button 358">
              <controlPr defaultSize="0" autoFill="0" autoLine="0" autoPict="0">
                <anchor moveWithCells="1">
                  <from>
                    <xdr:col>4</xdr:col>
                    <xdr:colOff>57150</xdr:colOff>
                    <xdr:row>51</xdr:row>
                    <xdr:rowOff>85725</xdr:rowOff>
                  </from>
                  <to>
                    <xdr:col>5</xdr:col>
                    <xdr:colOff>57150</xdr:colOff>
                    <xdr:row>51</xdr:row>
                    <xdr:rowOff>590550</xdr:rowOff>
                  </to>
                </anchor>
              </controlPr>
            </control>
          </mc:Choice>
        </mc:AlternateContent>
        <mc:AlternateContent xmlns:mc="http://schemas.openxmlformats.org/markup-compatibility/2006">
          <mc:Choice Requires="x14">
            <control shapeId="2407" r:id="rId254" name="Option Button 359">
              <controlPr defaultSize="0" autoFill="0" autoLine="0" autoPict="0">
                <anchor moveWithCells="1">
                  <from>
                    <xdr:col>5</xdr:col>
                    <xdr:colOff>409575</xdr:colOff>
                    <xdr:row>51</xdr:row>
                    <xdr:rowOff>85725</xdr:rowOff>
                  </from>
                  <to>
                    <xdr:col>6</xdr:col>
                    <xdr:colOff>514350</xdr:colOff>
                    <xdr:row>51</xdr:row>
                    <xdr:rowOff>590550</xdr:rowOff>
                  </to>
                </anchor>
              </controlPr>
            </control>
          </mc:Choice>
        </mc:AlternateContent>
        <mc:AlternateContent xmlns:mc="http://schemas.openxmlformats.org/markup-compatibility/2006">
          <mc:Choice Requires="x14">
            <control shapeId="2408" r:id="rId255" name="Option Button 360">
              <controlPr defaultSize="0" autoFill="0" autoLine="0" autoPict="0">
                <anchor moveWithCells="1">
                  <from>
                    <xdr:col>7</xdr:col>
                    <xdr:colOff>180975</xdr:colOff>
                    <xdr:row>51</xdr:row>
                    <xdr:rowOff>85725</xdr:rowOff>
                  </from>
                  <to>
                    <xdr:col>8</xdr:col>
                    <xdr:colOff>333375</xdr:colOff>
                    <xdr:row>51</xdr:row>
                    <xdr:rowOff>590550</xdr:rowOff>
                  </to>
                </anchor>
              </controlPr>
            </control>
          </mc:Choice>
        </mc:AlternateContent>
        <mc:AlternateContent xmlns:mc="http://schemas.openxmlformats.org/markup-compatibility/2006">
          <mc:Choice Requires="x14">
            <control shapeId="2409" r:id="rId256" name="Option Button 361">
              <controlPr defaultSize="0" autoFill="0" autoLine="0" autoPict="0">
                <anchor moveWithCells="1">
                  <from>
                    <xdr:col>8</xdr:col>
                    <xdr:colOff>676275</xdr:colOff>
                    <xdr:row>51</xdr:row>
                    <xdr:rowOff>85725</xdr:rowOff>
                  </from>
                  <to>
                    <xdr:col>10</xdr:col>
                    <xdr:colOff>200025</xdr:colOff>
                    <xdr:row>51</xdr:row>
                    <xdr:rowOff>590550</xdr:rowOff>
                  </to>
                </anchor>
              </controlPr>
            </control>
          </mc:Choice>
        </mc:AlternateContent>
        <mc:AlternateContent xmlns:mc="http://schemas.openxmlformats.org/markup-compatibility/2006">
          <mc:Choice Requires="x14">
            <control shapeId="2410" r:id="rId257" name="Option Button 362">
              <controlPr defaultSize="0" autoFill="0" autoLine="0" autoPict="0">
                <anchor moveWithCells="1">
                  <from>
                    <xdr:col>10</xdr:col>
                    <xdr:colOff>552450</xdr:colOff>
                    <xdr:row>51</xdr:row>
                    <xdr:rowOff>85725</xdr:rowOff>
                  </from>
                  <to>
                    <xdr:col>12</xdr:col>
                    <xdr:colOff>85725</xdr:colOff>
                    <xdr:row>51</xdr:row>
                    <xdr:rowOff>590550</xdr:rowOff>
                  </to>
                </anchor>
              </controlPr>
            </control>
          </mc:Choice>
        </mc:AlternateContent>
        <mc:AlternateContent xmlns:mc="http://schemas.openxmlformats.org/markup-compatibility/2006">
          <mc:Choice Requires="x14">
            <control shapeId="2411" r:id="rId258" name="Group Box 363">
              <controlPr defaultSize="0" print="0" autoFill="0" autoPict="0">
                <anchor moveWithCells="1">
                  <from>
                    <xdr:col>0</xdr:col>
                    <xdr:colOff>0</xdr:colOff>
                    <xdr:row>51</xdr:row>
                    <xdr:rowOff>19050</xdr:rowOff>
                  </from>
                  <to>
                    <xdr:col>12</xdr:col>
                    <xdr:colOff>476250</xdr:colOff>
                    <xdr:row>51</xdr:row>
                    <xdr:rowOff>638175</xdr:rowOff>
                  </to>
                </anchor>
              </controlPr>
            </control>
          </mc:Choice>
        </mc:AlternateContent>
        <mc:AlternateContent xmlns:mc="http://schemas.openxmlformats.org/markup-compatibility/2006">
          <mc:Choice Requires="x14">
            <control shapeId="2424" r:id="rId259" name="Check Box 376">
              <controlPr defaultSize="0" autoFill="0" autoLine="0" autoPict="0">
                <anchor moveWithCells="1">
                  <from>
                    <xdr:col>4</xdr:col>
                    <xdr:colOff>104775</xdr:colOff>
                    <xdr:row>38</xdr:row>
                    <xdr:rowOff>104775</xdr:rowOff>
                  </from>
                  <to>
                    <xdr:col>5</xdr:col>
                    <xdr:colOff>628650</xdr:colOff>
                    <xdr:row>38</xdr:row>
                    <xdr:rowOff>333375</xdr:rowOff>
                  </to>
                </anchor>
              </controlPr>
            </control>
          </mc:Choice>
        </mc:AlternateContent>
        <mc:AlternateContent xmlns:mc="http://schemas.openxmlformats.org/markup-compatibility/2006">
          <mc:Choice Requires="x14">
            <control shapeId="2425" r:id="rId260" name="Check Box 377">
              <controlPr defaultSize="0" autoFill="0" autoLine="0" autoPict="0">
                <anchor moveWithCells="1">
                  <from>
                    <xdr:col>4</xdr:col>
                    <xdr:colOff>190500</xdr:colOff>
                    <xdr:row>38</xdr:row>
                    <xdr:rowOff>571500</xdr:rowOff>
                  </from>
                  <to>
                    <xdr:col>5</xdr:col>
                    <xdr:colOff>552450</xdr:colOff>
                    <xdr:row>38</xdr:row>
                    <xdr:rowOff>809625</xdr:rowOff>
                  </to>
                </anchor>
              </controlPr>
            </control>
          </mc:Choice>
        </mc:AlternateContent>
        <mc:AlternateContent xmlns:mc="http://schemas.openxmlformats.org/markup-compatibility/2006">
          <mc:Choice Requires="x14">
            <control shapeId="2426" r:id="rId261" name="Check Box 378">
              <controlPr defaultSize="0" autoFill="0" autoLine="0" autoPict="0">
                <anchor moveWithCells="1">
                  <from>
                    <xdr:col>5</xdr:col>
                    <xdr:colOff>657225</xdr:colOff>
                    <xdr:row>38</xdr:row>
                    <xdr:rowOff>561975</xdr:rowOff>
                  </from>
                  <to>
                    <xdr:col>7</xdr:col>
                    <xdr:colOff>133350</xdr:colOff>
                    <xdr:row>38</xdr:row>
                    <xdr:rowOff>800100</xdr:rowOff>
                  </to>
                </anchor>
              </controlPr>
            </control>
          </mc:Choice>
        </mc:AlternateContent>
        <mc:AlternateContent xmlns:mc="http://schemas.openxmlformats.org/markup-compatibility/2006">
          <mc:Choice Requires="x14">
            <control shapeId="2427" r:id="rId262" name="Check Box 379">
              <controlPr defaultSize="0" autoFill="0" autoLine="0" autoPict="0">
                <anchor moveWithCells="1">
                  <from>
                    <xdr:col>7</xdr:col>
                    <xdr:colOff>171450</xdr:colOff>
                    <xdr:row>38</xdr:row>
                    <xdr:rowOff>561975</xdr:rowOff>
                  </from>
                  <to>
                    <xdr:col>8</xdr:col>
                    <xdr:colOff>285750</xdr:colOff>
                    <xdr:row>38</xdr:row>
                    <xdr:rowOff>800100</xdr:rowOff>
                  </to>
                </anchor>
              </controlPr>
            </control>
          </mc:Choice>
        </mc:AlternateContent>
        <mc:AlternateContent xmlns:mc="http://schemas.openxmlformats.org/markup-compatibility/2006">
          <mc:Choice Requires="x14">
            <control shapeId="2428" r:id="rId263" name="Check Box 380">
              <controlPr defaultSize="0" autoFill="0" autoLine="0" autoPict="0">
                <anchor moveWithCells="1">
                  <from>
                    <xdr:col>8</xdr:col>
                    <xdr:colOff>323850</xdr:colOff>
                    <xdr:row>38</xdr:row>
                    <xdr:rowOff>561975</xdr:rowOff>
                  </from>
                  <to>
                    <xdr:col>9</xdr:col>
                    <xdr:colOff>428625</xdr:colOff>
                    <xdr:row>38</xdr:row>
                    <xdr:rowOff>800100</xdr:rowOff>
                  </to>
                </anchor>
              </controlPr>
            </control>
          </mc:Choice>
        </mc:AlternateContent>
        <mc:AlternateContent xmlns:mc="http://schemas.openxmlformats.org/markup-compatibility/2006">
          <mc:Choice Requires="x14">
            <control shapeId="2429" r:id="rId264" name="Check Box 381">
              <controlPr defaultSize="0" autoFill="0" autoLine="0" autoPict="0">
                <anchor moveWithCells="1">
                  <from>
                    <xdr:col>9</xdr:col>
                    <xdr:colOff>466725</xdr:colOff>
                    <xdr:row>38</xdr:row>
                    <xdr:rowOff>561975</xdr:rowOff>
                  </from>
                  <to>
                    <xdr:col>10</xdr:col>
                    <xdr:colOff>571500</xdr:colOff>
                    <xdr:row>38</xdr:row>
                    <xdr:rowOff>800100</xdr:rowOff>
                  </to>
                </anchor>
              </controlPr>
            </control>
          </mc:Choice>
        </mc:AlternateContent>
        <mc:AlternateContent xmlns:mc="http://schemas.openxmlformats.org/markup-compatibility/2006">
          <mc:Choice Requires="x14">
            <control shapeId="2430" r:id="rId265" name="Check Box 382">
              <controlPr defaultSize="0" autoFill="0" autoLine="0" autoPict="0">
                <anchor moveWithCells="1">
                  <from>
                    <xdr:col>10</xdr:col>
                    <xdr:colOff>619125</xdr:colOff>
                    <xdr:row>38</xdr:row>
                    <xdr:rowOff>561975</xdr:rowOff>
                  </from>
                  <to>
                    <xdr:col>12</xdr:col>
                    <xdr:colOff>133350</xdr:colOff>
                    <xdr:row>38</xdr:row>
                    <xdr:rowOff>800100</xdr:rowOff>
                  </to>
                </anchor>
              </controlPr>
            </control>
          </mc:Choice>
        </mc:AlternateContent>
        <mc:AlternateContent xmlns:mc="http://schemas.openxmlformats.org/markup-compatibility/2006">
          <mc:Choice Requires="x14">
            <control shapeId="2431" r:id="rId266" name="Check Box 383">
              <controlPr defaultSize="0" autoFill="0" autoLine="0" autoPict="0">
                <anchor moveWithCells="1">
                  <from>
                    <xdr:col>4</xdr:col>
                    <xdr:colOff>190500</xdr:colOff>
                    <xdr:row>38</xdr:row>
                    <xdr:rowOff>819150</xdr:rowOff>
                  </from>
                  <to>
                    <xdr:col>5</xdr:col>
                    <xdr:colOff>695325</xdr:colOff>
                    <xdr:row>38</xdr:row>
                    <xdr:rowOff>1047750</xdr:rowOff>
                  </to>
                </anchor>
              </controlPr>
            </control>
          </mc:Choice>
        </mc:AlternateContent>
        <mc:AlternateContent xmlns:mc="http://schemas.openxmlformats.org/markup-compatibility/2006">
          <mc:Choice Requires="x14">
            <control shapeId="2432" r:id="rId267" name="Check Box 384">
              <controlPr defaultSize="0" autoFill="0" autoLine="0" autoPict="0">
                <anchor moveWithCells="1">
                  <from>
                    <xdr:col>6</xdr:col>
                    <xdr:colOff>19050</xdr:colOff>
                    <xdr:row>38</xdr:row>
                    <xdr:rowOff>819150</xdr:rowOff>
                  </from>
                  <to>
                    <xdr:col>7</xdr:col>
                    <xdr:colOff>381000</xdr:colOff>
                    <xdr:row>38</xdr:row>
                    <xdr:rowOff>1047750</xdr:rowOff>
                  </to>
                </anchor>
              </controlPr>
            </control>
          </mc:Choice>
        </mc:AlternateContent>
        <mc:AlternateContent xmlns:mc="http://schemas.openxmlformats.org/markup-compatibility/2006">
          <mc:Choice Requires="x14">
            <control shapeId="2433" r:id="rId268" name="Check Box 385">
              <controlPr defaultSize="0" autoFill="0" autoLine="0" autoPict="0">
                <anchor moveWithCells="1">
                  <from>
                    <xdr:col>7</xdr:col>
                    <xdr:colOff>542925</xdr:colOff>
                    <xdr:row>38</xdr:row>
                    <xdr:rowOff>819150</xdr:rowOff>
                  </from>
                  <to>
                    <xdr:col>9</xdr:col>
                    <xdr:colOff>219075</xdr:colOff>
                    <xdr:row>38</xdr:row>
                    <xdr:rowOff>1047750</xdr:rowOff>
                  </to>
                </anchor>
              </controlPr>
            </control>
          </mc:Choice>
        </mc:AlternateContent>
        <mc:AlternateContent xmlns:mc="http://schemas.openxmlformats.org/markup-compatibility/2006">
          <mc:Choice Requires="x14">
            <control shapeId="2434" r:id="rId269" name="Check Box 386">
              <controlPr defaultSize="0" autoFill="0" autoLine="0" autoPict="0">
                <anchor moveWithCells="1">
                  <from>
                    <xdr:col>9</xdr:col>
                    <xdr:colOff>390525</xdr:colOff>
                    <xdr:row>38</xdr:row>
                    <xdr:rowOff>819150</xdr:rowOff>
                  </from>
                  <to>
                    <xdr:col>10</xdr:col>
                    <xdr:colOff>495300</xdr:colOff>
                    <xdr:row>38</xdr:row>
                    <xdr:rowOff>1047750</xdr:rowOff>
                  </to>
                </anchor>
              </controlPr>
            </control>
          </mc:Choice>
        </mc:AlternateContent>
        <mc:AlternateContent xmlns:mc="http://schemas.openxmlformats.org/markup-compatibility/2006">
          <mc:Choice Requires="x14">
            <control shapeId="2435" r:id="rId270" name="Check Box 387">
              <controlPr defaultSize="0" autoFill="0" autoLine="0" autoPict="0">
                <anchor moveWithCells="1">
                  <from>
                    <xdr:col>4</xdr:col>
                    <xdr:colOff>190500</xdr:colOff>
                    <xdr:row>38</xdr:row>
                    <xdr:rowOff>1066800</xdr:rowOff>
                  </from>
                  <to>
                    <xdr:col>7</xdr:col>
                    <xdr:colOff>114300</xdr:colOff>
                    <xdr:row>38</xdr:row>
                    <xdr:rowOff>1295400</xdr:rowOff>
                  </to>
                </anchor>
              </controlPr>
            </control>
          </mc:Choice>
        </mc:AlternateContent>
        <mc:AlternateContent xmlns:mc="http://schemas.openxmlformats.org/markup-compatibility/2006">
          <mc:Choice Requires="x14">
            <control shapeId="2451" r:id="rId271" name="Label 403">
              <controlPr defaultSize="0" autoFill="0" autoLine="0" autoPict="0">
                <anchor moveWithCells="1" sizeWithCells="1">
                  <from>
                    <xdr:col>4</xdr:col>
                    <xdr:colOff>76200</xdr:colOff>
                    <xdr:row>35</xdr:row>
                    <xdr:rowOff>352425</xdr:rowOff>
                  </from>
                  <to>
                    <xdr:col>7</xdr:col>
                    <xdr:colOff>323850</xdr:colOff>
                    <xdr:row>35</xdr:row>
                    <xdr:rowOff>552450</xdr:rowOff>
                  </to>
                </anchor>
              </controlPr>
            </control>
          </mc:Choice>
        </mc:AlternateContent>
        <mc:AlternateContent xmlns:mc="http://schemas.openxmlformats.org/markup-compatibility/2006">
          <mc:Choice Requires="x14">
            <control shapeId="2453" r:id="rId272" name="Label 405">
              <controlPr defaultSize="0" autoFill="0" autoLine="0" autoPict="0">
                <anchor moveWithCells="1" sizeWithCells="1">
                  <from>
                    <xdr:col>4</xdr:col>
                    <xdr:colOff>66675</xdr:colOff>
                    <xdr:row>35</xdr:row>
                    <xdr:rowOff>1304925</xdr:rowOff>
                  </from>
                  <to>
                    <xdr:col>7</xdr:col>
                    <xdr:colOff>323850</xdr:colOff>
                    <xdr:row>35</xdr:row>
                    <xdr:rowOff>1524000</xdr:rowOff>
                  </to>
                </anchor>
              </controlPr>
            </control>
          </mc:Choice>
        </mc:AlternateContent>
        <mc:AlternateContent xmlns:mc="http://schemas.openxmlformats.org/markup-compatibility/2006">
          <mc:Choice Requires="x14">
            <control shapeId="2454" r:id="rId273" name="Label 406">
              <controlPr defaultSize="0" autoFill="0" autoLine="0" autoPict="0">
                <anchor moveWithCells="1" sizeWithCells="1">
                  <from>
                    <xdr:col>4</xdr:col>
                    <xdr:colOff>28575</xdr:colOff>
                    <xdr:row>38</xdr:row>
                    <xdr:rowOff>352425</xdr:rowOff>
                  </from>
                  <to>
                    <xdr:col>7</xdr:col>
                    <xdr:colOff>285750</xdr:colOff>
                    <xdr:row>38</xdr:row>
                    <xdr:rowOff>552450</xdr:rowOff>
                  </to>
                </anchor>
              </controlPr>
            </control>
          </mc:Choice>
        </mc:AlternateContent>
        <mc:AlternateContent xmlns:mc="http://schemas.openxmlformats.org/markup-compatibility/2006">
          <mc:Choice Requires="x14">
            <control shapeId="2463" r:id="rId274" name="Option Button 415">
              <controlPr defaultSize="0" print="0" autoFill="0" autoLine="0" autoPict="0">
                <anchor moveWithCells="1">
                  <from>
                    <xdr:col>0</xdr:col>
                    <xdr:colOff>0</xdr:colOff>
                    <xdr:row>15</xdr:row>
                    <xdr:rowOff>409575</xdr:rowOff>
                  </from>
                  <to>
                    <xdr:col>2</xdr:col>
                    <xdr:colOff>542925</xdr:colOff>
                    <xdr:row>15</xdr:row>
                    <xdr:rowOff>628650</xdr:rowOff>
                  </to>
                </anchor>
              </controlPr>
            </control>
          </mc:Choice>
        </mc:AlternateContent>
        <mc:AlternateContent xmlns:mc="http://schemas.openxmlformats.org/markup-compatibility/2006">
          <mc:Choice Requires="x14">
            <control shapeId="2464" r:id="rId275" name="Option Button 416">
              <controlPr defaultSize="0" print="0" autoFill="0" autoLine="0" autoPict="0">
                <anchor moveWithCells="1">
                  <from>
                    <xdr:col>0</xdr:col>
                    <xdr:colOff>0</xdr:colOff>
                    <xdr:row>16</xdr:row>
                    <xdr:rowOff>409575</xdr:rowOff>
                  </from>
                  <to>
                    <xdr:col>2</xdr:col>
                    <xdr:colOff>561975</xdr:colOff>
                    <xdr:row>16</xdr:row>
                    <xdr:rowOff>628650</xdr:rowOff>
                  </to>
                </anchor>
              </controlPr>
            </control>
          </mc:Choice>
        </mc:AlternateContent>
        <mc:AlternateContent xmlns:mc="http://schemas.openxmlformats.org/markup-compatibility/2006">
          <mc:Choice Requires="x14">
            <control shapeId="2465" r:id="rId276" name="Option Button 417">
              <controlPr defaultSize="0" print="0" autoFill="0" autoLine="0" autoPict="0">
                <anchor moveWithCells="1">
                  <from>
                    <xdr:col>0</xdr:col>
                    <xdr:colOff>0</xdr:colOff>
                    <xdr:row>17</xdr:row>
                    <xdr:rowOff>381000</xdr:rowOff>
                  </from>
                  <to>
                    <xdr:col>2</xdr:col>
                    <xdr:colOff>561975</xdr:colOff>
                    <xdr:row>17</xdr:row>
                    <xdr:rowOff>609600</xdr:rowOff>
                  </to>
                </anchor>
              </controlPr>
            </control>
          </mc:Choice>
        </mc:AlternateContent>
        <mc:AlternateContent xmlns:mc="http://schemas.openxmlformats.org/markup-compatibility/2006">
          <mc:Choice Requires="x14">
            <control shapeId="2466" r:id="rId277" name="Option Button 418">
              <controlPr defaultSize="0" print="0" autoFill="0" autoLine="0" autoPict="0">
                <anchor moveWithCells="1">
                  <from>
                    <xdr:col>0</xdr:col>
                    <xdr:colOff>0</xdr:colOff>
                    <xdr:row>18</xdr:row>
                    <xdr:rowOff>390525</xdr:rowOff>
                  </from>
                  <to>
                    <xdr:col>2</xdr:col>
                    <xdr:colOff>504825</xdr:colOff>
                    <xdr:row>18</xdr:row>
                    <xdr:rowOff>619125</xdr:rowOff>
                  </to>
                </anchor>
              </controlPr>
            </control>
          </mc:Choice>
        </mc:AlternateContent>
        <mc:AlternateContent xmlns:mc="http://schemas.openxmlformats.org/markup-compatibility/2006">
          <mc:Choice Requires="x14">
            <control shapeId="2467" r:id="rId278" name="Option Button 419">
              <controlPr defaultSize="0" print="0" autoFill="0" autoLine="0" autoPict="0">
                <anchor moveWithCells="1">
                  <from>
                    <xdr:col>0</xdr:col>
                    <xdr:colOff>0</xdr:colOff>
                    <xdr:row>19</xdr:row>
                    <xdr:rowOff>381000</xdr:rowOff>
                  </from>
                  <to>
                    <xdr:col>2</xdr:col>
                    <xdr:colOff>514350</xdr:colOff>
                    <xdr:row>19</xdr:row>
                    <xdr:rowOff>619125</xdr:rowOff>
                  </to>
                </anchor>
              </controlPr>
            </control>
          </mc:Choice>
        </mc:AlternateContent>
        <mc:AlternateContent xmlns:mc="http://schemas.openxmlformats.org/markup-compatibility/2006">
          <mc:Choice Requires="x14">
            <control shapeId="2468" r:id="rId279" name="Option Button 420">
              <controlPr defaultSize="0" print="0" autoFill="0" autoLine="0" autoPict="0">
                <anchor moveWithCells="1">
                  <from>
                    <xdr:col>0</xdr:col>
                    <xdr:colOff>0</xdr:colOff>
                    <xdr:row>20</xdr:row>
                    <xdr:rowOff>371475</xdr:rowOff>
                  </from>
                  <to>
                    <xdr:col>2</xdr:col>
                    <xdr:colOff>542925</xdr:colOff>
                    <xdr:row>20</xdr:row>
                    <xdr:rowOff>628650</xdr:rowOff>
                  </to>
                </anchor>
              </controlPr>
            </control>
          </mc:Choice>
        </mc:AlternateContent>
        <mc:AlternateContent xmlns:mc="http://schemas.openxmlformats.org/markup-compatibility/2006">
          <mc:Choice Requires="x14">
            <control shapeId="2469" r:id="rId280" name="Option Button 421">
              <controlPr defaultSize="0" print="0" autoFill="0" autoLine="0" autoPict="0">
                <anchor moveWithCells="1">
                  <from>
                    <xdr:col>0</xdr:col>
                    <xdr:colOff>0</xdr:colOff>
                    <xdr:row>21</xdr:row>
                    <xdr:rowOff>352425</xdr:rowOff>
                  </from>
                  <to>
                    <xdr:col>2</xdr:col>
                    <xdr:colOff>542925</xdr:colOff>
                    <xdr:row>21</xdr:row>
                    <xdr:rowOff>619125</xdr:rowOff>
                  </to>
                </anchor>
              </controlPr>
            </control>
          </mc:Choice>
        </mc:AlternateContent>
        <mc:AlternateContent xmlns:mc="http://schemas.openxmlformats.org/markup-compatibility/2006">
          <mc:Choice Requires="x14">
            <control shapeId="2470" r:id="rId281" name="Option Button 422">
              <controlPr defaultSize="0" print="0" autoFill="0" autoLine="0" autoPict="0">
                <anchor moveWithCells="1">
                  <from>
                    <xdr:col>0</xdr:col>
                    <xdr:colOff>0</xdr:colOff>
                    <xdr:row>22</xdr:row>
                    <xdr:rowOff>352425</xdr:rowOff>
                  </from>
                  <to>
                    <xdr:col>2</xdr:col>
                    <xdr:colOff>542925</xdr:colOff>
                    <xdr:row>22</xdr:row>
                    <xdr:rowOff>609600</xdr:rowOff>
                  </to>
                </anchor>
              </controlPr>
            </control>
          </mc:Choice>
        </mc:AlternateContent>
        <mc:AlternateContent xmlns:mc="http://schemas.openxmlformats.org/markup-compatibility/2006">
          <mc:Choice Requires="x14">
            <control shapeId="2471" r:id="rId282" name="Option Button 423">
              <controlPr defaultSize="0" print="0" autoFill="0" autoLine="0" autoPict="0">
                <anchor moveWithCells="1">
                  <from>
                    <xdr:col>0</xdr:col>
                    <xdr:colOff>0</xdr:colOff>
                    <xdr:row>23</xdr:row>
                    <xdr:rowOff>361950</xdr:rowOff>
                  </from>
                  <to>
                    <xdr:col>2</xdr:col>
                    <xdr:colOff>542925</xdr:colOff>
                    <xdr:row>23</xdr:row>
                    <xdr:rowOff>628650</xdr:rowOff>
                  </to>
                </anchor>
              </controlPr>
            </control>
          </mc:Choice>
        </mc:AlternateContent>
        <mc:AlternateContent xmlns:mc="http://schemas.openxmlformats.org/markup-compatibility/2006">
          <mc:Choice Requires="x14">
            <control shapeId="2472" r:id="rId283" name="Option Button 424">
              <controlPr defaultSize="0" print="0" autoFill="0" autoLine="0" autoPict="0">
                <anchor moveWithCells="1">
                  <from>
                    <xdr:col>0</xdr:col>
                    <xdr:colOff>0</xdr:colOff>
                    <xdr:row>24</xdr:row>
                    <xdr:rowOff>371475</xdr:rowOff>
                  </from>
                  <to>
                    <xdr:col>2</xdr:col>
                    <xdr:colOff>542925</xdr:colOff>
                    <xdr:row>24</xdr:row>
                    <xdr:rowOff>609600</xdr:rowOff>
                  </to>
                </anchor>
              </controlPr>
            </control>
          </mc:Choice>
        </mc:AlternateContent>
        <mc:AlternateContent xmlns:mc="http://schemas.openxmlformats.org/markup-compatibility/2006">
          <mc:Choice Requires="x14">
            <control shapeId="2473" r:id="rId284" name="Option Button 425">
              <controlPr defaultSize="0" print="0" autoFill="0" autoLine="0" autoPict="0">
                <anchor moveWithCells="1">
                  <from>
                    <xdr:col>0</xdr:col>
                    <xdr:colOff>0</xdr:colOff>
                    <xdr:row>25</xdr:row>
                    <xdr:rowOff>400050</xdr:rowOff>
                  </from>
                  <to>
                    <xdr:col>2</xdr:col>
                    <xdr:colOff>542925</xdr:colOff>
                    <xdr:row>25</xdr:row>
                    <xdr:rowOff>619125</xdr:rowOff>
                  </to>
                </anchor>
              </controlPr>
            </control>
          </mc:Choice>
        </mc:AlternateContent>
        <mc:AlternateContent xmlns:mc="http://schemas.openxmlformats.org/markup-compatibility/2006">
          <mc:Choice Requires="x14">
            <control shapeId="2474" r:id="rId285" name="Option Button 426">
              <controlPr defaultSize="0" print="0" autoFill="0" autoLine="0" autoPict="0">
                <anchor moveWithCells="1">
                  <from>
                    <xdr:col>0</xdr:col>
                    <xdr:colOff>0</xdr:colOff>
                    <xdr:row>26</xdr:row>
                    <xdr:rowOff>409575</xdr:rowOff>
                  </from>
                  <to>
                    <xdr:col>2</xdr:col>
                    <xdr:colOff>542925</xdr:colOff>
                    <xdr:row>26</xdr:row>
                    <xdr:rowOff>619125</xdr:rowOff>
                  </to>
                </anchor>
              </controlPr>
            </control>
          </mc:Choice>
        </mc:AlternateContent>
        <mc:AlternateContent xmlns:mc="http://schemas.openxmlformats.org/markup-compatibility/2006">
          <mc:Choice Requires="x14">
            <control shapeId="2480" r:id="rId286" name="Option Button 432">
              <controlPr defaultSize="0" print="0" autoFill="0" autoLine="0" autoPict="0">
                <anchor moveWithCells="1">
                  <from>
                    <xdr:col>0</xdr:col>
                    <xdr:colOff>0</xdr:colOff>
                    <xdr:row>27</xdr:row>
                    <xdr:rowOff>400050</xdr:rowOff>
                  </from>
                  <to>
                    <xdr:col>2</xdr:col>
                    <xdr:colOff>542925</xdr:colOff>
                    <xdr:row>27</xdr:row>
                    <xdr:rowOff>619125</xdr:rowOff>
                  </to>
                </anchor>
              </controlPr>
            </control>
          </mc:Choice>
        </mc:AlternateContent>
        <mc:AlternateContent xmlns:mc="http://schemas.openxmlformats.org/markup-compatibility/2006">
          <mc:Choice Requires="x14">
            <control shapeId="2481" r:id="rId287" name="Option Button 433">
              <controlPr defaultSize="0" print="0" autoFill="0" autoLine="0" autoPict="0">
                <anchor moveWithCells="1">
                  <from>
                    <xdr:col>0</xdr:col>
                    <xdr:colOff>0</xdr:colOff>
                    <xdr:row>28</xdr:row>
                    <xdr:rowOff>390525</xdr:rowOff>
                  </from>
                  <to>
                    <xdr:col>2</xdr:col>
                    <xdr:colOff>514350</xdr:colOff>
                    <xdr:row>28</xdr:row>
                    <xdr:rowOff>619125</xdr:rowOff>
                  </to>
                </anchor>
              </controlPr>
            </control>
          </mc:Choice>
        </mc:AlternateContent>
        <mc:AlternateContent xmlns:mc="http://schemas.openxmlformats.org/markup-compatibility/2006">
          <mc:Choice Requires="x14">
            <control shapeId="2482" r:id="rId288" name="Option Button 434">
              <controlPr defaultSize="0" print="0" autoFill="0" autoLine="0" autoPict="0">
                <anchor moveWithCells="1">
                  <from>
                    <xdr:col>0</xdr:col>
                    <xdr:colOff>0</xdr:colOff>
                    <xdr:row>29</xdr:row>
                    <xdr:rowOff>400050</xdr:rowOff>
                  </from>
                  <to>
                    <xdr:col>2</xdr:col>
                    <xdr:colOff>542925</xdr:colOff>
                    <xdr:row>29</xdr:row>
                    <xdr:rowOff>619125</xdr:rowOff>
                  </to>
                </anchor>
              </controlPr>
            </control>
          </mc:Choice>
        </mc:AlternateContent>
        <mc:AlternateContent xmlns:mc="http://schemas.openxmlformats.org/markup-compatibility/2006">
          <mc:Choice Requires="x14">
            <control shapeId="2483" r:id="rId289" name="Option Button 435">
              <controlPr defaultSize="0" print="0" autoFill="0" autoLine="0" autoPict="0">
                <anchor moveWithCells="1">
                  <from>
                    <xdr:col>0</xdr:col>
                    <xdr:colOff>0</xdr:colOff>
                    <xdr:row>30</xdr:row>
                    <xdr:rowOff>400050</xdr:rowOff>
                  </from>
                  <to>
                    <xdr:col>2</xdr:col>
                    <xdr:colOff>504825</xdr:colOff>
                    <xdr:row>30</xdr:row>
                    <xdr:rowOff>638175</xdr:rowOff>
                  </to>
                </anchor>
              </controlPr>
            </control>
          </mc:Choice>
        </mc:AlternateContent>
        <mc:AlternateContent xmlns:mc="http://schemas.openxmlformats.org/markup-compatibility/2006">
          <mc:Choice Requires="x14">
            <control shapeId="2484" r:id="rId290" name="Option Button 436">
              <controlPr defaultSize="0" print="0" autoFill="0" autoLine="0" autoPict="0">
                <anchor moveWithCells="1">
                  <from>
                    <xdr:col>0</xdr:col>
                    <xdr:colOff>0</xdr:colOff>
                    <xdr:row>31</xdr:row>
                    <xdr:rowOff>400050</xdr:rowOff>
                  </from>
                  <to>
                    <xdr:col>2</xdr:col>
                    <xdr:colOff>504825</xdr:colOff>
                    <xdr:row>31</xdr:row>
                    <xdr:rowOff>638175</xdr:rowOff>
                  </to>
                </anchor>
              </controlPr>
            </control>
          </mc:Choice>
        </mc:AlternateContent>
        <mc:AlternateContent xmlns:mc="http://schemas.openxmlformats.org/markup-compatibility/2006">
          <mc:Choice Requires="x14">
            <control shapeId="2486" r:id="rId291" name="Option Button 438">
              <controlPr defaultSize="0" print="0" autoFill="0" autoLine="0" autoPict="0">
                <anchor moveWithCells="1">
                  <from>
                    <xdr:col>0</xdr:col>
                    <xdr:colOff>0</xdr:colOff>
                    <xdr:row>33</xdr:row>
                    <xdr:rowOff>390525</xdr:rowOff>
                  </from>
                  <to>
                    <xdr:col>2</xdr:col>
                    <xdr:colOff>504825</xdr:colOff>
                    <xdr:row>33</xdr:row>
                    <xdr:rowOff>638175</xdr:rowOff>
                  </to>
                </anchor>
              </controlPr>
            </control>
          </mc:Choice>
        </mc:AlternateContent>
        <mc:AlternateContent xmlns:mc="http://schemas.openxmlformats.org/markup-compatibility/2006">
          <mc:Choice Requires="x14">
            <control shapeId="2487" r:id="rId292" name="Option Button 439">
              <controlPr defaultSize="0" print="0" autoFill="0" autoLine="0" autoPict="0">
                <anchor moveWithCells="1">
                  <from>
                    <xdr:col>0</xdr:col>
                    <xdr:colOff>0</xdr:colOff>
                    <xdr:row>34</xdr:row>
                    <xdr:rowOff>381000</xdr:rowOff>
                  </from>
                  <to>
                    <xdr:col>2</xdr:col>
                    <xdr:colOff>504825</xdr:colOff>
                    <xdr:row>34</xdr:row>
                    <xdr:rowOff>628650</xdr:rowOff>
                  </to>
                </anchor>
              </controlPr>
            </control>
          </mc:Choice>
        </mc:AlternateContent>
        <mc:AlternateContent xmlns:mc="http://schemas.openxmlformats.org/markup-compatibility/2006">
          <mc:Choice Requires="x14">
            <control shapeId="2488" r:id="rId293" name="Option Button 440">
              <controlPr defaultSize="0" print="0" autoFill="0" autoLine="0" autoPict="0">
                <anchor moveWithCells="1">
                  <from>
                    <xdr:col>0</xdr:col>
                    <xdr:colOff>0</xdr:colOff>
                    <xdr:row>36</xdr:row>
                    <xdr:rowOff>390525</xdr:rowOff>
                  </from>
                  <to>
                    <xdr:col>2</xdr:col>
                    <xdr:colOff>504825</xdr:colOff>
                    <xdr:row>36</xdr:row>
                    <xdr:rowOff>628650</xdr:rowOff>
                  </to>
                </anchor>
              </controlPr>
            </control>
          </mc:Choice>
        </mc:AlternateContent>
        <mc:AlternateContent xmlns:mc="http://schemas.openxmlformats.org/markup-compatibility/2006">
          <mc:Choice Requires="x14">
            <control shapeId="2489" r:id="rId294" name="Option Button 441">
              <controlPr defaultSize="0" print="0" autoFill="0" autoLine="0" autoPict="0">
                <anchor moveWithCells="1">
                  <from>
                    <xdr:col>0</xdr:col>
                    <xdr:colOff>0</xdr:colOff>
                    <xdr:row>37</xdr:row>
                    <xdr:rowOff>390525</xdr:rowOff>
                  </from>
                  <to>
                    <xdr:col>2</xdr:col>
                    <xdr:colOff>504825</xdr:colOff>
                    <xdr:row>37</xdr:row>
                    <xdr:rowOff>628650</xdr:rowOff>
                  </to>
                </anchor>
              </controlPr>
            </control>
          </mc:Choice>
        </mc:AlternateContent>
        <mc:AlternateContent xmlns:mc="http://schemas.openxmlformats.org/markup-compatibility/2006">
          <mc:Choice Requires="x14">
            <control shapeId="2490" r:id="rId295" name="Option Button 442">
              <controlPr defaultSize="0" print="0" autoFill="0" autoLine="0" autoPict="0">
                <anchor moveWithCells="1">
                  <from>
                    <xdr:col>0</xdr:col>
                    <xdr:colOff>0</xdr:colOff>
                    <xdr:row>39</xdr:row>
                    <xdr:rowOff>371475</xdr:rowOff>
                  </from>
                  <to>
                    <xdr:col>2</xdr:col>
                    <xdr:colOff>504825</xdr:colOff>
                    <xdr:row>39</xdr:row>
                    <xdr:rowOff>619125</xdr:rowOff>
                  </to>
                </anchor>
              </controlPr>
            </control>
          </mc:Choice>
        </mc:AlternateContent>
        <mc:AlternateContent xmlns:mc="http://schemas.openxmlformats.org/markup-compatibility/2006">
          <mc:Choice Requires="x14">
            <control shapeId="2492" r:id="rId296" name="Option Button 444">
              <controlPr defaultSize="0" print="0" autoFill="0" autoLine="0" autoPict="0">
                <anchor moveWithCells="1">
                  <from>
                    <xdr:col>0</xdr:col>
                    <xdr:colOff>0</xdr:colOff>
                    <xdr:row>45</xdr:row>
                    <xdr:rowOff>400050</xdr:rowOff>
                  </from>
                  <to>
                    <xdr:col>2</xdr:col>
                    <xdr:colOff>542925</xdr:colOff>
                    <xdr:row>45</xdr:row>
                    <xdr:rowOff>628650</xdr:rowOff>
                  </to>
                </anchor>
              </controlPr>
            </control>
          </mc:Choice>
        </mc:AlternateContent>
        <mc:AlternateContent xmlns:mc="http://schemas.openxmlformats.org/markup-compatibility/2006">
          <mc:Choice Requires="x14">
            <control shapeId="2493" r:id="rId297" name="Option Button 445">
              <controlPr defaultSize="0" print="0" autoFill="0" autoLine="0" autoPict="0">
                <anchor moveWithCells="1">
                  <from>
                    <xdr:col>0</xdr:col>
                    <xdr:colOff>0</xdr:colOff>
                    <xdr:row>46</xdr:row>
                    <xdr:rowOff>400050</xdr:rowOff>
                  </from>
                  <to>
                    <xdr:col>2</xdr:col>
                    <xdr:colOff>542925</xdr:colOff>
                    <xdr:row>46</xdr:row>
                    <xdr:rowOff>628650</xdr:rowOff>
                  </to>
                </anchor>
              </controlPr>
            </control>
          </mc:Choice>
        </mc:AlternateContent>
        <mc:AlternateContent xmlns:mc="http://schemas.openxmlformats.org/markup-compatibility/2006">
          <mc:Choice Requires="x14">
            <control shapeId="2494" r:id="rId298" name="Option Button 446">
              <controlPr defaultSize="0" print="0" autoFill="0" autoLine="0" autoPict="0">
                <anchor moveWithCells="1">
                  <from>
                    <xdr:col>0</xdr:col>
                    <xdr:colOff>0</xdr:colOff>
                    <xdr:row>47</xdr:row>
                    <xdr:rowOff>847725</xdr:rowOff>
                  </from>
                  <to>
                    <xdr:col>2</xdr:col>
                    <xdr:colOff>542925</xdr:colOff>
                    <xdr:row>47</xdr:row>
                    <xdr:rowOff>1104900</xdr:rowOff>
                  </to>
                </anchor>
              </controlPr>
            </control>
          </mc:Choice>
        </mc:AlternateContent>
        <mc:AlternateContent xmlns:mc="http://schemas.openxmlformats.org/markup-compatibility/2006">
          <mc:Choice Requires="x14">
            <control shapeId="2501" r:id="rId299" name="Option Button 453">
              <controlPr defaultSize="0" print="0" autoFill="0" autoLine="0" autoPict="0">
                <anchor moveWithCells="1">
                  <from>
                    <xdr:col>0</xdr:col>
                    <xdr:colOff>0</xdr:colOff>
                    <xdr:row>48</xdr:row>
                    <xdr:rowOff>876300</xdr:rowOff>
                  </from>
                  <to>
                    <xdr:col>2</xdr:col>
                    <xdr:colOff>542925</xdr:colOff>
                    <xdr:row>48</xdr:row>
                    <xdr:rowOff>1123950</xdr:rowOff>
                  </to>
                </anchor>
              </controlPr>
            </control>
          </mc:Choice>
        </mc:AlternateContent>
        <mc:AlternateContent xmlns:mc="http://schemas.openxmlformats.org/markup-compatibility/2006">
          <mc:Choice Requires="x14">
            <control shapeId="2502" r:id="rId300" name="Option Button 454">
              <controlPr defaultSize="0" print="0" autoFill="0" autoLine="0" autoPict="0">
                <anchor moveWithCells="1">
                  <from>
                    <xdr:col>0</xdr:col>
                    <xdr:colOff>0</xdr:colOff>
                    <xdr:row>49</xdr:row>
                    <xdr:rowOff>361950</xdr:rowOff>
                  </from>
                  <to>
                    <xdr:col>2</xdr:col>
                    <xdr:colOff>542925</xdr:colOff>
                    <xdr:row>49</xdr:row>
                    <xdr:rowOff>619125</xdr:rowOff>
                  </to>
                </anchor>
              </controlPr>
            </control>
          </mc:Choice>
        </mc:AlternateContent>
        <mc:AlternateContent xmlns:mc="http://schemas.openxmlformats.org/markup-compatibility/2006">
          <mc:Choice Requires="x14">
            <control shapeId="2503" r:id="rId301" name="Option Button 455">
              <controlPr defaultSize="0" print="0" autoFill="0" autoLine="0" autoPict="0">
                <anchor moveWithCells="1">
                  <from>
                    <xdr:col>0</xdr:col>
                    <xdr:colOff>0</xdr:colOff>
                    <xdr:row>50</xdr:row>
                    <xdr:rowOff>361950</xdr:rowOff>
                  </from>
                  <to>
                    <xdr:col>2</xdr:col>
                    <xdr:colOff>542925</xdr:colOff>
                    <xdr:row>50</xdr:row>
                    <xdr:rowOff>590550</xdr:rowOff>
                  </to>
                </anchor>
              </controlPr>
            </control>
          </mc:Choice>
        </mc:AlternateContent>
        <mc:AlternateContent xmlns:mc="http://schemas.openxmlformats.org/markup-compatibility/2006">
          <mc:Choice Requires="x14">
            <control shapeId="2504" r:id="rId302" name="Option Button 456">
              <controlPr defaultSize="0" print="0" autoFill="0" autoLine="0" autoPict="0">
                <anchor moveWithCells="1">
                  <from>
                    <xdr:col>0</xdr:col>
                    <xdr:colOff>0</xdr:colOff>
                    <xdr:row>51</xdr:row>
                    <xdr:rowOff>381000</xdr:rowOff>
                  </from>
                  <to>
                    <xdr:col>2</xdr:col>
                    <xdr:colOff>542925</xdr:colOff>
                    <xdr:row>51</xdr:row>
                    <xdr:rowOff>600075</xdr:rowOff>
                  </to>
                </anchor>
              </controlPr>
            </control>
          </mc:Choice>
        </mc:AlternateContent>
        <mc:AlternateContent xmlns:mc="http://schemas.openxmlformats.org/markup-compatibility/2006">
          <mc:Choice Requires="x14">
            <control shapeId="2508" r:id="rId303" name="Option Button 460">
              <controlPr defaultSize="0" print="0" autoFill="0" autoLine="0" autoPict="0">
                <anchor moveWithCells="1">
                  <from>
                    <xdr:col>0</xdr:col>
                    <xdr:colOff>0</xdr:colOff>
                    <xdr:row>44</xdr:row>
                    <xdr:rowOff>400050</xdr:rowOff>
                  </from>
                  <to>
                    <xdr:col>2</xdr:col>
                    <xdr:colOff>504825</xdr:colOff>
                    <xdr:row>44</xdr:row>
                    <xdr:rowOff>619125</xdr:rowOff>
                  </to>
                </anchor>
              </controlPr>
            </control>
          </mc:Choice>
        </mc:AlternateContent>
        <mc:AlternateContent xmlns:mc="http://schemas.openxmlformats.org/markup-compatibility/2006">
          <mc:Choice Requires="x14">
            <control shapeId="2509" r:id="rId304" name="Option Button 461">
              <controlPr defaultSize="0" print="0" autoFill="0" autoLine="0" autoPict="0">
                <anchor moveWithCells="1">
                  <from>
                    <xdr:col>0</xdr:col>
                    <xdr:colOff>0</xdr:colOff>
                    <xdr:row>32</xdr:row>
                    <xdr:rowOff>400050</xdr:rowOff>
                  </from>
                  <to>
                    <xdr:col>3</xdr:col>
                    <xdr:colOff>19050</xdr:colOff>
                    <xdr:row>32</xdr:row>
                    <xdr:rowOff>619125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zoomScale="110" zoomScaleNormal="110" workbookViewId="0"/>
  </sheetViews>
  <sheetFormatPr defaultRowHeight="13.5"/>
  <cols>
    <col min="2" max="2" width="4.25" customWidth="1"/>
    <col min="3" max="3" width="26.5" customWidth="1"/>
    <col min="5" max="5" width="9.125" bestFit="1" customWidth="1"/>
    <col min="6" max="6" width="8.125" customWidth="1"/>
    <col min="7" max="7" width="8.125" style="1" customWidth="1"/>
    <col min="8" max="14" width="8.125" customWidth="1"/>
    <col min="15" max="16" width="4.75" customWidth="1"/>
    <col min="17" max="17" width="15.625" customWidth="1"/>
    <col min="18" max="18" width="10.625" bestFit="1" customWidth="1"/>
  </cols>
  <sheetData>
    <row r="1" spans="1:18" ht="17.25">
      <c r="A1" s="74" t="str">
        <f>患者基本情報!B3 &amp;" "&amp;患者基本情報!D3</f>
        <v xml:space="preserve"> </v>
      </c>
      <c r="B1" s="74"/>
      <c r="C1" s="36" t="s">
        <v>108</v>
      </c>
      <c r="D1" s="36" t="str">
        <f>"("&amp;YEAR(質問票!F1)&amp;"/"&amp;MONTH(質問票!F1)&amp;"/"&amp;DAY(質問票!F1)&amp;" 現在)"</f>
        <v>(1900/1/0 現在)</v>
      </c>
      <c r="E1" s="36"/>
      <c r="F1" s="213" t="s">
        <v>394</v>
      </c>
      <c r="G1" s="213"/>
      <c r="H1" s="214" t="str">
        <f>患者基本情報!I14&amp;"("&amp;患者基本情報!I17&amp;")"</f>
        <v>未選択(未選択)</v>
      </c>
      <c r="I1" s="215"/>
      <c r="J1" s="36"/>
      <c r="K1" s="209" t="s">
        <v>340</v>
      </c>
      <c r="L1" s="209"/>
      <c r="M1" s="207"/>
      <c r="N1" s="208"/>
      <c r="O1" s="36"/>
      <c r="P1" s="101"/>
    </row>
    <row r="2" spans="1:18">
      <c r="A2" s="36"/>
      <c r="B2" s="36"/>
      <c r="C2" s="36"/>
      <c r="D2" s="36"/>
      <c r="E2" s="36"/>
      <c r="F2" s="36"/>
      <c r="H2" s="36"/>
      <c r="I2" s="36"/>
      <c r="J2" s="36"/>
      <c r="K2" s="36"/>
      <c r="L2" s="36"/>
      <c r="M2" s="36"/>
      <c r="N2" s="36"/>
      <c r="O2" s="36"/>
      <c r="P2" s="101"/>
    </row>
    <row r="3" spans="1:18" ht="13.5" customHeight="1">
      <c r="A3" s="36"/>
      <c r="B3" s="36"/>
      <c r="C3" s="36"/>
      <c r="D3" s="36"/>
      <c r="E3" s="36"/>
      <c r="F3" s="36"/>
      <c r="G3" s="86" t="s">
        <v>167</v>
      </c>
      <c r="H3" s="76"/>
      <c r="I3" s="76"/>
      <c r="J3" s="76"/>
      <c r="K3" s="76"/>
      <c r="L3" s="76"/>
      <c r="M3" s="76"/>
      <c r="N3" s="76"/>
      <c r="O3" s="36"/>
      <c r="P3" s="101"/>
    </row>
    <row r="4" spans="1:18" ht="13.5" customHeight="1">
      <c r="A4" s="36"/>
      <c r="B4" s="36"/>
      <c r="C4" s="36"/>
      <c r="D4" s="36"/>
      <c r="E4" s="36"/>
      <c r="F4" s="36"/>
      <c r="G4" s="205" t="str">
        <f>IF($D$86&gt;=3,C136,"特に心配はいりません")</f>
        <v>特に心配はいりません</v>
      </c>
      <c r="H4" s="205"/>
      <c r="I4" s="205"/>
      <c r="J4" s="205"/>
      <c r="K4" s="205"/>
      <c r="L4" s="205"/>
      <c r="M4" s="205"/>
      <c r="N4" s="205"/>
      <c r="O4" s="36"/>
      <c r="P4" s="101"/>
      <c r="Q4" t="s">
        <v>200</v>
      </c>
    </row>
    <row r="5" spans="1:18">
      <c r="A5" s="36"/>
      <c r="B5" s="36"/>
      <c r="C5" s="36"/>
      <c r="D5" s="36"/>
      <c r="E5" s="36"/>
      <c r="F5" s="36"/>
      <c r="G5" s="205"/>
      <c r="H5" s="205"/>
      <c r="I5" s="205"/>
      <c r="J5" s="205"/>
      <c r="K5" s="205"/>
      <c r="L5" s="205"/>
      <c r="M5" s="205"/>
      <c r="N5" s="205"/>
      <c r="O5" s="36"/>
      <c r="P5" s="101"/>
      <c r="Q5" t="s">
        <v>216</v>
      </c>
    </row>
    <row r="6" spans="1:18">
      <c r="A6" s="36"/>
      <c r="B6" s="36"/>
      <c r="C6" s="36"/>
      <c r="D6" s="36"/>
      <c r="E6" s="36"/>
      <c r="F6" s="36"/>
      <c r="G6" s="205"/>
      <c r="H6" s="205"/>
      <c r="I6" s="205"/>
      <c r="J6" s="205"/>
      <c r="K6" s="205"/>
      <c r="L6" s="205"/>
      <c r="M6" s="205"/>
      <c r="N6" s="205"/>
      <c r="O6" s="36"/>
      <c r="P6" s="101"/>
      <c r="Q6" s="92"/>
      <c r="R6" s="92" t="s">
        <v>403</v>
      </c>
    </row>
    <row r="7" spans="1:18">
      <c r="A7" s="36"/>
      <c r="B7" s="36"/>
      <c r="C7" s="36"/>
      <c r="D7" s="36"/>
      <c r="E7" s="36"/>
      <c r="F7" s="36"/>
      <c r="G7" s="205"/>
      <c r="H7" s="205"/>
      <c r="I7" s="205"/>
      <c r="J7" s="205"/>
      <c r="K7" s="205"/>
      <c r="L7" s="205"/>
      <c r="M7" s="205"/>
      <c r="N7" s="205"/>
      <c r="O7" s="36"/>
      <c r="P7" s="101"/>
      <c r="Q7" s="79" t="s">
        <v>38</v>
      </c>
      <c r="R7" s="92" t="s">
        <v>201</v>
      </c>
    </row>
    <row r="8" spans="1:18">
      <c r="A8" s="36"/>
      <c r="B8" s="36"/>
      <c r="C8" s="36"/>
      <c r="D8" s="36"/>
      <c r="E8" s="36"/>
      <c r="F8" s="36"/>
      <c r="G8" s="205"/>
      <c r="H8" s="205"/>
      <c r="I8" s="205"/>
      <c r="J8" s="205"/>
      <c r="K8" s="205"/>
      <c r="L8" s="205"/>
      <c r="M8" s="205"/>
      <c r="N8" s="205"/>
      <c r="O8" s="36"/>
      <c r="P8" s="101"/>
      <c r="Q8" s="79" t="s">
        <v>44</v>
      </c>
      <c r="R8" s="92" t="s">
        <v>202</v>
      </c>
    </row>
    <row r="9" spans="1:18">
      <c r="A9" s="36"/>
      <c r="B9" s="36"/>
      <c r="C9" s="36"/>
      <c r="D9" s="36"/>
      <c r="E9" s="36"/>
      <c r="F9" s="36"/>
      <c r="G9" s="205"/>
      <c r="H9" s="205"/>
      <c r="I9" s="205"/>
      <c r="J9" s="205"/>
      <c r="K9" s="205"/>
      <c r="L9" s="205"/>
      <c r="M9" s="205"/>
      <c r="N9" s="205"/>
      <c r="O9" s="36"/>
      <c r="P9" s="101"/>
      <c r="Q9" s="79" t="s">
        <v>90</v>
      </c>
      <c r="R9" s="92" t="s">
        <v>203</v>
      </c>
    </row>
    <row r="10" spans="1:18">
      <c r="A10" s="36"/>
      <c r="B10" s="36"/>
      <c r="C10" s="36"/>
      <c r="D10" s="36"/>
      <c r="E10" s="36"/>
      <c r="F10" s="36"/>
      <c r="G10" s="205"/>
      <c r="H10" s="205"/>
      <c r="I10" s="205"/>
      <c r="J10" s="205"/>
      <c r="K10" s="205"/>
      <c r="L10" s="205"/>
      <c r="M10" s="205"/>
      <c r="N10" s="205"/>
      <c r="O10" s="36"/>
      <c r="P10" s="101"/>
      <c r="Q10" s="79" t="s">
        <v>39</v>
      </c>
      <c r="R10" s="92" t="s">
        <v>204</v>
      </c>
    </row>
    <row r="11" spans="1:18">
      <c r="A11" s="36"/>
      <c r="B11" s="36"/>
      <c r="C11" s="36"/>
      <c r="D11" s="36"/>
      <c r="E11" s="36"/>
      <c r="F11" s="36"/>
      <c r="G11" s="86" t="s">
        <v>168</v>
      </c>
      <c r="H11" s="36"/>
      <c r="I11" s="36"/>
      <c r="J11" s="36"/>
      <c r="K11" s="36"/>
      <c r="L11" s="36"/>
      <c r="M11" s="36"/>
      <c r="N11" s="36"/>
      <c r="O11" s="36"/>
      <c r="P11" s="101"/>
      <c r="Q11" s="79" t="s">
        <v>40</v>
      </c>
      <c r="R11" s="92" t="s">
        <v>205</v>
      </c>
    </row>
    <row r="12" spans="1:18" ht="13.5" customHeight="1">
      <c r="A12" s="36"/>
      <c r="B12" s="36"/>
      <c r="C12" s="36"/>
      <c r="D12" s="36"/>
      <c r="E12" s="36"/>
      <c r="F12" s="36"/>
      <c r="G12" s="205" t="str">
        <f>IF($D$87&gt;=3,C138,"特に心配はいりません")</f>
        <v>特に心配はいりません</v>
      </c>
      <c r="H12" s="205"/>
      <c r="I12" s="205"/>
      <c r="J12" s="205"/>
      <c r="K12" s="205"/>
      <c r="L12" s="205"/>
      <c r="M12" s="205"/>
      <c r="N12" s="205"/>
      <c r="O12" s="36"/>
      <c r="P12" s="101"/>
      <c r="Q12" s="79" t="s">
        <v>41</v>
      </c>
      <c r="R12" s="92" t="s">
        <v>206</v>
      </c>
    </row>
    <row r="13" spans="1:18">
      <c r="A13" s="36"/>
      <c r="B13" s="36"/>
      <c r="C13" s="36"/>
      <c r="D13" s="36"/>
      <c r="E13" s="36"/>
      <c r="F13" s="36"/>
      <c r="G13" s="205"/>
      <c r="H13" s="205"/>
      <c r="I13" s="205"/>
      <c r="J13" s="205"/>
      <c r="K13" s="205"/>
      <c r="L13" s="205"/>
      <c r="M13" s="205"/>
      <c r="N13" s="205"/>
      <c r="O13" s="36"/>
      <c r="P13" s="101"/>
      <c r="Q13" s="79" t="s">
        <v>42</v>
      </c>
      <c r="R13" s="92" t="s">
        <v>207</v>
      </c>
    </row>
    <row r="14" spans="1:18" ht="13.5" customHeight="1">
      <c r="A14" s="36"/>
      <c r="B14" s="36"/>
      <c r="C14" s="36"/>
      <c r="D14" s="36"/>
      <c r="E14" s="36"/>
      <c r="F14" s="36"/>
      <c r="G14" s="205"/>
      <c r="H14" s="205"/>
      <c r="I14" s="205"/>
      <c r="J14" s="205"/>
      <c r="K14" s="205"/>
      <c r="L14" s="205"/>
      <c r="M14" s="205"/>
      <c r="N14" s="205"/>
      <c r="O14" s="36"/>
      <c r="P14" s="101"/>
      <c r="Q14" s="152" t="s">
        <v>330</v>
      </c>
      <c r="R14" s="151" t="s">
        <v>331</v>
      </c>
    </row>
    <row r="15" spans="1:18">
      <c r="A15" s="36"/>
      <c r="B15" s="36"/>
      <c r="C15" s="36"/>
      <c r="D15" s="36"/>
      <c r="E15" s="36"/>
      <c r="F15" s="36"/>
      <c r="G15" s="205"/>
      <c r="H15" s="205"/>
      <c r="I15" s="205"/>
      <c r="J15" s="205"/>
      <c r="K15" s="205"/>
      <c r="L15" s="205"/>
      <c r="M15" s="205"/>
      <c r="N15" s="205"/>
      <c r="O15" s="36"/>
      <c r="P15" s="101"/>
      <c r="Q15" s="152" t="s">
        <v>329</v>
      </c>
      <c r="R15" s="151" t="s">
        <v>343</v>
      </c>
    </row>
    <row r="16" spans="1:18" ht="13.5" customHeight="1">
      <c r="A16" s="36"/>
      <c r="B16" s="36"/>
      <c r="C16" s="36"/>
      <c r="D16" s="36"/>
      <c r="E16" s="36"/>
      <c r="F16" s="36"/>
      <c r="G16" s="205"/>
      <c r="H16" s="205"/>
      <c r="I16" s="205"/>
      <c r="J16" s="205"/>
      <c r="K16" s="205"/>
      <c r="L16" s="205"/>
      <c r="M16" s="205"/>
      <c r="N16" s="205"/>
      <c r="O16" s="36"/>
      <c r="P16" s="101"/>
      <c r="Q16" s="212" t="s">
        <v>342</v>
      </c>
      <c r="R16" s="210" t="s">
        <v>344</v>
      </c>
    </row>
    <row r="17" spans="1:18">
      <c r="A17" s="36"/>
      <c r="B17" s="36"/>
      <c r="C17" s="36"/>
      <c r="D17" s="36"/>
      <c r="E17" s="36"/>
      <c r="F17" s="36"/>
      <c r="G17" s="205"/>
      <c r="H17" s="205"/>
      <c r="I17" s="205"/>
      <c r="J17" s="205"/>
      <c r="K17" s="205"/>
      <c r="L17" s="205"/>
      <c r="M17" s="205"/>
      <c r="N17" s="205"/>
      <c r="O17" s="36"/>
      <c r="P17" s="101"/>
      <c r="Q17" s="212"/>
      <c r="R17" s="211"/>
    </row>
    <row r="18" spans="1:18" ht="17.25">
      <c r="A18" s="163" t="str">
        <f>"あなたのPGSAS全体症状スコアは "&amp;TEXT(集計用データ!CC2,"0.00")&amp;" 点です。"</f>
        <v>あなたのPGSAS全体症状スコアは 1.00 点です。</v>
      </c>
      <c r="B18" s="36"/>
      <c r="C18" s="36"/>
      <c r="D18" s="36"/>
      <c r="E18" s="36"/>
      <c r="F18" s="36"/>
      <c r="G18" s="86" t="s">
        <v>169</v>
      </c>
      <c r="H18" s="36"/>
      <c r="I18" s="36"/>
      <c r="J18" s="36"/>
      <c r="K18" s="36"/>
      <c r="L18" s="36"/>
      <c r="M18" s="36"/>
      <c r="N18" s="36"/>
      <c r="O18" s="36"/>
      <c r="P18" s="101"/>
    </row>
    <row r="19" spans="1:18" ht="13.5" customHeight="1">
      <c r="A19" s="36"/>
      <c r="B19" s="36"/>
      <c r="C19" s="36"/>
      <c r="D19" s="36"/>
      <c r="E19" s="36"/>
      <c r="F19" s="36"/>
      <c r="G19" s="205" t="str">
        <f>IF($D$88&gt;=3,C140,"特に心配はいりません")</f>
        <v>特に心配はいりません</v>
      </c>
      <c r="H19" s="205"/>
      <c r="I19" s="205"/>
      <c r="J19" s="205"/>
      <c r="K19" s="205"/>
      <c r="L19" s="205"/>
      <c r="M19" s="205"/>
      <c r="N19" s="205"/>
      <c r="O19" s="36"/>
      <c r="P19" s="101"/>
    </row>
    <row r="20" spans="1:18">
      <c r="A20" s="206" t="s">
        <v>170</v>
      </c>
      <c r="B20" s="206"/>
      <c r="C20" s="206"/>
      <c r="D20" s="206"/>
      <c r="E20" s="206"/>
      <c r="F20" s="36"/>
      <c r="G20" s="205"/>
      <c r="H20" s="205"/>
      <c r="I20" s="205"/>
      <c r="J20" s="205"/>
      <c r="K20" s="205"/>
      <c r="L20" s="205"/>
      <c r="M20" s="205"/>
      <c r="N20" s="205"/>
      <c r="O20" s="36"/>
      <c r="P20" s="101"/>
      <c r="Q20" s="100" t="s">
        <v>218</v>
      </c>
    </row>
    <row r="21" spans="1:18">
      <c r="A21" s="205" t="str">
        <f>IF($D$90&gt;=3,C144,"特に心配はいりません")</f>
        <v>特に心配はいりません</v>
      </c>
      <c r="B21" s="205"/>
      <c r="C21" s="205"/>
      <c r="D21" s="205"/>
      <c r="E21" s="205"/>
      <c r="F21" s="36"/>
      <c r="G21" s="205"/>
      <c r="H21" s="205"/>
      <c r="I21" s="205"/>
      <c r="J21" s="205"/>
      <c r="K21" s="205"/>
      <c r="L21" s="205"/>
      <c r="M21" s="205"/>
      <c r="N21" s="205"/>
      <c r="O21" s="36"/>
      <c r="P21" s="101"/>
      <c r="Q21" s="100" t="s">
        <v>217</v>
      </c>
    </row>
    <row r="22" spans="1:18" ht="13.5" customHeight="1">
      <c r="A22" s="205"/>
      <c r="B22" s="205"/>
      <c r="C22" s="205"/>
      <c r="D22" s="205"/>
      <c r="E22" s="205"/>
      <c r="F22" s="36"/>
      <c r="G22" s="205"/>
      <c r="H22" s="205"/>
      <c r="I22" s="205"/>
      <c r="J22" s="205"/>
      <c r="K22" s="205"/>
      <c r="L22" s="205"/>
      <c r="M22" s="205"/>
      <c r="N22" s="205"/>
      <c r="O22" s="36"/>
      <c r="P22" s="101"/>
    </row>
    <row r="23" spans="1:18" ht="13.5" customHeight="1">
      <c r="A23" s="205"/>
      <c r="B23" s="205"/>
      <c r="C23" s="205"/>
      <c r="D23" s="205"/>
      <c r="E23" s="205"/>
      <c r="F23" s="36"/>
      <c r="G23" s="205"/>
      <c r="H23" s="205"/>
      <c r="I23" s="205"/>
      <c r="J23" s="205"/>
      <c r="K23" s="205"/>
      <c r="L23" s="205"/>
      <c r="M23" s="205"/>
      <c r="N23" s="205"/>
      <c r="O23" s="36"/>
      <c r="P23" s="101"/>
    </row>
    <row r="24" spans="1:18">
      <c r="A24" s="205"/>
      <c r="B24" s="205"/>
      <c r="C24" s="205"/>
      <c r="D24" s="205"/>
      <c r="E24" s="205"/>
      <c r="F24" s="36"/>
      <c r="G24" s="205"/>
      <c r="H24" s="205"/>
      <c r="I24" s="205"/>
      <c r="J24" s="205"/>
      <c r="K24" s="205"/>
      <c r="L24" s="205"/>
      <c r="M24" s="205"/>
      <c r="N24" s="205"/>
      <c r="O24" s="36"/>
      <c r="P24" s="101"/>
    </row>
    <row r="25" spans="1:18">
      <c r="A25" s="205"/>
      <c r="B25" s="205"/>
      <c r="C25" s="205"/>
      <c r="D25" s="205"/>
      <c r="E25" s="205"/>
      <c r="F25" s="36"/>
      <c r="G25" s="205"/>
      <c r="H25" s="205"/>
      <c r="I25" s="205"/>
      <c r="J25" s="205"/>
      <c r="K25" s="205"/>
      <c r="L25" s="205"/>
      <c r="M25" s="205"/>
      <c r="N25" s="205"/>
      <c r="O25" s="36"/>
      <c r="P25" s="101"/>
    </row>
    <row r="26" spans="1:18">
      <c r="A26" s="205"/>
      <c r="B26" s="205"/>
      <c r="C26" s="205"/>
      <c r="D26" s="205"/>
      <c r="E26" s="205"/>
      <c r="F26" s="36"/>
      <c r="G26" s="86" t="s">
        <v>171</v>
      </c>
      <c r="H26" s="36"/>
      <c r="I26" s="36"/>
      <c r="J26" s="36"/>
      <c r="K26" s="36"/>
      <c r="L26" s="36"/>
      <c r="M26" s="36"/>
      <c r="N26" s="36"/>
      <c r="O26" s="36"/>
      <c r="P26" s="101"/>
    </row>
    <row r="27" spans="1:18" ht="13.5" customHeight="1">
      <c r="A27" s="76"/>
      <c r="B27" s="76"/>
      <c r="C27" s="76"/>
      <c r="D27" s="76"/>
      <c r="E27" s="76"/>
      <c r="F27" s="36"/>
      <c r="G27" s="205" t="str">
        <f>IF($D$89&gt;=3,C142,"特に心配はいりません")</f>
        <v>特に心配はいりません</v>
      </c>
      <c r="H27" s="205"/>
      <c r="I27" s="205"/>
      <c r="J27" s="205"/>
      <c r="K27" s="205"/>
      <c r="L27" s="205"/>
      <c r="M27" s="205"/>
      <c r="N27" s="205"/>
      <c r="O27" s="36"/>
      <c r="P27" s="101"/>
    </row>
    <row r="28" spans="1:18">
      <c r="A28" s="206" t="s">
        <v>178</v>
      </c>
      <c r="B28" s="206"/>
      <c r="C28" s="206"/>
      <c r="D28" s="206"/>
      <c r="E28" s="206"/>
      <c r="F28" s="36"/>
      <c r="G28" s="205"/>
      <c r="H28" s="205"/>
      <c r="I28" s="205"/>
      <c r="J28" s="205"/>
      <c r="K28" s="205"/>
      <c r="L28" s="205"/>
      <c r="M28" s="205"/>
      <c r="N28" s="205"/>
      <c r="O28" s="36"/>
      <c r="P28" s="101"/>
    </row>
    <row r="29" spans="1:18">
      <c r="A29" s="205" t="str">
        <f>IF($D$91&gt;=3,C146,"特に心配はいりません")</f>
        <v>特に心配はいりません</v>
      </c>
      <c r="B29" s="205"/>
      <c r="C29" s="205"/>
      <c r="D29" s="205"/>
      <c r="E29" s="205"/>
      <c r="F29" s="36"/>
      <c r="G29" s="205"/>
      <c r="H29" s="205"/>
      <c r="I29" s="205"/>
      <c r="J29" s="205"/>
      <c r="K29" s="205"/>
      <c r="L29" s="205"/>
      <c r="M29" s="205"/>
      <c r="N29" s="205"/>
      <c r="O29" s="36"/>
      <c r="P29" s="101"/>
    </row>
    <row r="30" spans="1:18" ht="13.5" customHeight="1">
      <c r="A30" s="205"/>
      <c r="B30" s="205"/>
      <c r="C30" s="205"/>
      <c r="D30" s="205"/>
      <c r="E30" s="205"/>
      <c r="F30" s="36"/>
      <c r="G30" s="205"/>
      <c r="H30" s="205"/>
      <c r="I30" s="205"/>
      <c r="J30" s="205"/>
      <c r="K30" s="205"/>
      <c r="L30" s="205"/>
      <c r="M30" s="205"/>
      <c r="N30" s="205"/>
      <c r="O30" s="36"/>
      <c r="P30" s="101"/>
    </row>
    <row r="31" spans="1:18" ht="13.5" customHeight="1">
      <c r="A31" s="205"/>
      <c r="B31" s="205"/>
      <c r="C31" s="205"/>
      <c r="D31" s="205"/>
      <c r="E31" s="205"/>
      <c r="F31" s="36"/>
      <c r="G31" s="205"/>
      <c r="H31" s="205"/>
      <c r="I31" s="205"/>
      <c r="J31" s="205"/>
      <c r="K31" s="205"/>
      <c r="L31" s="205"/>
      <c r="M31" s="205"/>
      <c r="N31" s="205"/>
      <c r="O31" s="36"/>
      <c r="P31" s="101"/>
    </row>
    <row r="32" spans="1:18">
      <c r="A32" s="205"/>
      <c r="B32" s="205"/>
      <c r="C32" s="205"/>
      <c r="D32" s="205"/>
      <c r="E32" s="205"/>
      <c r="F32" s="36"/>
      <c r="G32" s="205"/>
      <c r="H32" s="205"/>
      <c r="I32" s="205"/>
      <c r="J32" s="205"/>
      <c r="K32" s="205"/>
      <c r="L32" s="205"/>
      <c r="M32" s="205"/>
      <c r="N32" s="205"/>
      <c r="O32" s="36"/>
      <c r="P32" s="101"/>
    </row>
    <row r="33" spans="1:18">
      <c r="A33" s="205"/>
      <c r="B33" s="205"/>
      <c r="C33" s="205"/>
      <c r="D33" s="205"/>
      <c r="E33" s="205"/>
      <c r="F33" s="36"/>
      <c r="G33" s="205"/>
      <c r="H33" s="205"/>
      <c r="I33" s="205"/>
      <c r="J33" s="205"/>
      <c r="K33" s="205"/>
      <c r="L33" s="205"/>
      <c r="M33" s="205"/>
      <c r="N33" s="205"/>
      <c r="O33" s="36"/>
      <c r="P33" s="101"/>
    </row>
    <row r="34" spans="1:18">
      <c r="A34" s="205"/>
      <c r="B34" s="205"/>
      <c r="C34" s="205"/>
      <c r="D34" s="205"/>
      <c r="E34" s="205"/>
      <c r="F34" s="36"/>
      <c r="G34" s="205"/>
      <c r="H34" s="205"/>
      <c r="I34" s="205"/>
      <c r="J34" s="205"/>
      <c r="K34" s="205"/>
      <c r="L34" s="205"/>
      <c r="M34" s="205"/>
      <c r="N34" s="205"/>
      <c r="O34" s="36"/>
      <c r="P34" s="101"/>
    </row>
    <row r="35" spans="1:18">
      <c r="A35" s="76"/>
      <c r="B35" s="76"/>
      <c r="C35" s="76"/>
      <c r="D35" s="76"/>
      <c r="E35" s="76"/>
      <c r="F35" s="36"/>
      <c r="G35" s="205"/>
      <c r="H35" s="205"/>
      <c r="I35" s="205"/>
      <c r="J35" s="205"/>
      <c r="K35" s="205"/>
      <c r="L35" s="205"/>
      <c r="M35" s="205"/>
      <c r="N35" s="205"/>
      <c r="O35" s="36"/>
      <c r="P35" s="101"/>
    </row>
    <row r="36" spans="1:18">
      <c r="A36" s="206" t="s">
        <v>179</v>
      </c>
      <c r="B36" s="206"/>
      <c r="C36" s="206"/>
      <c r="D36" s="206"/>
      <c r="E36" s="206"/>
      <c r="F36" s="36"/>
      <c r="G36" s="205"/>
      <c r="H36" s="205"/>
      <c r="I36" s="205"/>
      <c r="J36" s="205"/>
      <c r="K36" s="205"/>
      <c r="L36" s="205"/>
      <c r="M36" s="205"/>
      <c r="N36" s="205"/>
      <c r="O36" s="36"/>
      <c r="P36" s="101"/>
    </row>
    <row r="37" spans="1:18">
      <c r="A37" s="205" t="str">
        <f>IF($D$92&gt;=3,C148,"特に心配はいりません")</f>
        <v>特に心配はいりません</v>
      </c>
      <c r="B37" s="205"/>
      <c r="C37" s="205"/>
      <c r="D37" s="205"/>
      <c r="E37" s="205"/>
      <c r="F37" s="36"/>
      <c r="G37" s="87" t="s">
        <v>180</v>
      </c>
      <c r="H37" s="76"/>
      <c r="I37" s="76"/>
      <c r="J37" s="76"/>
      <c r="K37" s="76"/>
      <c r="L37" s="76"/>
      <c r="M37" s="76"/>
      <c r="N37" s="76"/>
      <c r="O37" s="36"/>
      <c r="P37" s="101"/>
    </row>
    <row r="38" spans="1:18" ht="13.5" customHeight="1">
      <c r="A38" s="205"/>
      <c r="B38" s="205"/>
      <c r="C38" s="205"/>
      <c r="D38" s="205"/>
      <c r="E38" s="205"/>
      <c r="F38" s="36"/>
      <c r="H38" s="36"/>
      <c r="I38" s="36"/>
      <c r="J38" s="36"/>
      <c r="K38" s="36"/>
      <c r="L38" s="36"/>
      <c r="M38" s="36"/>
      <c r="N38" s="36"/>
      <c r="O38" s="36"/>
      <c r="P38" s="101"/>
    </row>
    <row r="39" spans="1:18" ht="14.25" customHeight="1">
      <c r="A39" s="205"/>
      <c r="B39" s="205"/>
      <c r="C39" s="205"/>
      <c r="D39" s="205"/>
      <c r="E39" s="205"/>
      <c r="F39" s="36"/>
      <c r="G39" s="53"/>
      <c r="H39" s="36"/>
      <c r="I39" s="36"/>
      <c r="J39" s="36"/>
      <c r="K39" s="36"/>
      <c r="L39" s="36"/>
      <c r="M39" s="36"/>
      <c r="N39" s="36"/>
      <c r="O39" s="36"/>
      <c r="P39" s="101"/>
    </row>
    <row r="40" spans="1:18" ht="13.5" customHeight="1">
      <c r="A40" s="205"/>
      <c r="B40" s="205"/>
      <c r="C40" s="205"/>
      <c r="D40" s="205"/>
      <c r="E40" s="205"/>
      <c r="F40" s="36"/>
      <c r="G40" s="53"/>
      <c r="H40" s="36"/>
      <c r="I40" s="36"/>
      <c r="J40" s="36"/>
      <c r="K40" s="36"/>
      <c r="L40" s="36"/>
      <c r="M40" s="36"/>
      <c r="N40" s="36"/>
      <c r="O40" s="36"/>
      <c r="P40" s="101"/>
    </row>
    <row r="41" spans="1:18">
      <c r="A41" s="84" t="s">
        <v>181</v>
      </c>
      <c r="B41" s="76"/>
      <c r="C41" s="76"/>
      <c r="D41" s="76"/>
      <c r="E41" s="76"/>
      <c r="F41" s="53"/>
      <c r="G41" s="53"/>
      <c r="H41" s="36"/>
      <c r="I41" s="36"/>
      <c r="J41" s="36"/>
      <c r="K41" s="36"/>
      <c r="L41" s="36"/>
      <c r="M41" s="36"/>
      <c r="N41" s="36"/>
      <c r="O41" s="36"/>
      <c r="P41" s="101"/>
    </row>
    <row r="42" spans="1:18" ht="13.5" customHeight="1">
      <c r="A42" s="36"/>
      <c r="B42" s="36"/>
      <c r="C42" s="36"/>
      <c r="D42" s="36"/>
      <c r="E42" s="36"/>
      <c r="F42" s="53"/>
      <c r="G42" s="53"/>
      <c r="H42" s="36"/>
      <c r="I42" s="36"/>
      <c r="J42" s="36"/>
      <c r="K42" s="36"/>
      <c r="L42" s="36"/>
      <c r="M42" s="36"/>
      <c r="N42" s="36"/>
      <c r="O42" s="36"/>
      <c r="P42" s="101"/>
      <c r="Q42" t="s">
        <v>200</v>
      </c>
    </row>
    <row r="43" spans="1:18">
      <c r="A43" s="76"/>
      <c r="B43" s="36"/>
      <c r="C43" s="36"/>
      <c r="D43" s="36"/>
      <c r="E43" s="36"/>
      <c r="F43" s="36"/>
      <c r="G43" s="75"/>
      <c r="H43" s="36"/>
      <c r="I43" s="36"/>
      <c r="J43" s="36"/>
      <c r="K43" s="36"/>
      <c r="L43" s="36"/>
      <c r="M43" s="36"/>
      <c r="N43" s="36"/>
      <c r="O43" s="36"/>
      <c r="P43" s="101"/>
      <c r="Q43" t="s">
        <v>214</v>
      </c>
    </row>
    <row r="44" spans="1:18">
      <c r="A44" s="36"/>
      <c r="B44" s="36"/>
      <c r="C44" s="36"/>
      <c r="D44" s="36"/>
      <c r="E44" s="36"/>
      <c r="F44" s="36"/>
      <c r="G44" s="75"/>
      <c r="H44" s="36"/>
      <c r="I44" s="36"/>
      <c r="J44" s="36"/>
      <c r="K44" s="36"/>
      <c r="L44" s="36"/>
      <c r="M44" s="36"/>
      <c r="N44" s="36"/>
      <c r="O44" s="36"/>
      <c r="P44" s="101"/>
      <c r="Q44" s="92"/>
      <c r="R44" s="92" t="s">
        <v>403</v>
      </c>
    </row>
    <row r="45" spans="1:18">
      <c r="A45" s="36"/>
      <c r="B45" s="36"/>
      <c r="C45" s="36"/>
      <c r="D45" s="36"/>
      <c r="E45" s="36"/>
      <c r="F45" s="36"/>
      <c r="G45" s="75"/>
      <c r="H45" s="36"/>
      <c r="I45" s="36"/>
      <c r="J45" s="36"/>
      <c r="K45" s="36"/>
      <c r="L45" s="36"/>
      <c r="M45" s="36"/>
      <c r="N45" s="36"/>
      <c r="O45" s="36"/>
      <c r="P45" s="101"/>
      <c r="Q45" s="92" t="s">
        <v>95</v>
      </c>
      <c r="R45" s="92">
        <v>1</v>
      </c>
    </row>
    <row r="46" spans="1:18">
      <c r="A46" s="36"/>
      <c r="B46" s="36"/>
      <c r="C46" s="36"/>
      <c r="D46" s="36"/>
      <c r="E46" s="36"/>
      <c r="F46" s="36"/>
      <c r="G46" s="75"/>
      <c r="H46" s="36"/>
      <c r="I46" s="36"/>
      <c r="J46" s="36"/>
      <c r="K46" s="36"/>
      <c r="L46" s="36"/>
      <c r="M46" s="36"/>
      <c r="N46" s="36"/>
      <c r="O46" s="36"/>
      <c r="P46" s="101"/>
      <c r="Q46" s="92" t="s">
        <v>45</v>
      </c>
      <c r="R46" s="92">
        <v>2</v>
      </c>
    </row>
    <row r="47" spans="1:18">
      <c r="A47" s="36"/>
      <c r="B47" s="36"/>
      <c r="C47" s="36"/>
      <c r="D47" s="36"/>
      <c r="E47" s="36"/>
      <c r="F47" s="36"/>
      <c r="G47" s="75"/>
      <c r="H47" s="36"/>
      <c r="I47" s="36"/>
      <c r="J47" s="36"/>
      <c r="K47" s="36"/>
      <c r="L47" s="36"/>
      <c r="M47" s="36"/>
      <c r="N47" s="36"/>
      <c r="O47" s="36"/>
      <c r="P47" s="101"/>
      <c r="Q47" s="92" t="s">
        <v>96</v>
      </c>
      <c r="R47" s="92">
        <v>3</v>
      </c>
    </row>
    <row r="48" spans="1:18">
      <c r="A48" s="36"/>
      <c r="B48" s="36"/>
      <c r="C48" s="36"/>
      <c r="D48" s="36"/>
      <c r="E48" s="36"/>
      <c r="F48" s="36"/>
      <c r="G48" s="75"/>
      <c r="H48" s="36"/>
      <c r="I48" s="36"/>
      <c r="J48" s="36"/>
      <c r="K48" s="36"/>
      <c r="L48" s="36"/>
      <c r="M48" s="36"/>
      <c r="N48" s="36"/>
      <c r="O48" s="36"/>
      <c r="P48" s="101"/>
      <c r="Q48" s="92" t="s">
        <v>97</v>
      </c>
      <c r="R48" s="92">
        <v>4</v>
      </c>
    </row>
    <row r="49" spans="1:18">
      <c r="A49" s="36"/>
      <c r="B49" s="36"/>
      <c r="C49" s="36"/>
      <c r="D49" s="36"/>
      <c r="E49" s="36"/>
      <c r="F49" s="36"/>
      <c r="G49" s="75"/>
      <c r="H49" s="36"/>
      <c r="I49" s="36"/>
      <c r="J49" s="36"/>
      <c r="K49" s="36"/>
      <c r="L49" s="36"/>
      <c r="M49" s="36"/>
      <c r="N49" s="36"/>
      <c r="O49" s="36"/>
      <c r="P49" s="101"/>
      <c r="Q49" s="92" t="s">
        <v>98</v>
      </c>
      <c r="R49" s="92">
        <v>5</v>
      </c>
    </row>
    <row r="50" spans="1:18">
      <c r="A50" s="36"/>
      <c r="B50" s="36"/>
      <c r="C50" s="36"/>
      <c r="D50" s="36"/>
      <c r="E50" s="36"/>
      <c r="F50" s="36"/>
      <c r="G50" s="75"/>
      <c r="H50" s="36"/>
      <c r="I50" s="36"/>
      <c r="J50" s="36"/>
      <c r="K50" s="36"/>
      <c r="L50" s="36"/>
      <c r="M50" s="36"/>
      <c r="N50" s="36"/>
      <c r="O50" s="36"/>
      <c r="P50" s="101"/>
      <c r="Q50" s="92" t="s">
        <v>46</v>
      </c>
      <c r="R50" s="92">
        <v>6</v>
      </c>
    </row>
    <row r="51" spans="1:18">
      <c r="A51" s="36"/>
      <c r="B51" s="36"/>
      <c r="C51" s="36"/>
      <c r="D51" s="36"/>
      <c r="E51" s="36"/>
      <c r="F51" s="36"/>
      <c r="G51" s="75"/>
      <c r="H51" s="36"/>
      <c r="I51" s="36"/>
      <c r="J51" s="36"/>
      <c r="K51" s="36"/>
      <c r="L51" s="36"/>
      <c r="M51" s="36"/>
      <c r="N51" s="36"/>
      <c r="O51" s="36"/>
      <c r="P51" s="101"/>
      <c r="Q51" s="92" t="s">
        <v>99</v>
      </c>
      <c r="R51" s="92">
        <v>7</v>
      </c>
    </row>
    <row r="52" spans="1:18">
      <c r="A52" s="36"/>
      <c r="B52" s="36"/>
      <c r="C52" s="36"/>
      <c r="D52" s="36"/>
      <c r="E52" s="36"/>
      <c r="F52" s="36"/>
      <c r="G52" s="75"/>
      <c r="H52" s="36"/>
      <c r="I52" s="36"/>
      <c r="J52" s="36"/>
      <c r="K52" s="36"/>
      <c r="L52" s="36"/>
      <c r="M52" s="36"/>
      <c r="N52" s="36"/>
      <c r="O52" s="36"/>
      <c r="P52" s="101"/>
      <c r="Q52" s="92" t="s">
        <v>212</v>
      </c>
      <c r="R52" s="92">
        <v>8</v>
      </c>
    </row>
    <row r="53" spans="1:18">
      <c r="A53" s="36"/>
      <c r="B53" s="36"/>
      <c r="C53" s="36"/>
      <c r="D53" s="36"/>
      <c r="E53" s="36"/>
      <c r="F53" s="36"/>
      <c r="G53" s="75"/>
      <c r="H53" s="36"/>
      <c r="I53" s="36"/>
      <c r="J53" s="36"/>
      <c r="K53" s="36"/>
      <c r="L53" s="36"/>
      <c r="M53" s="36"/>
      <c r="N53" s="36"/>
      <c r="O53" s="36"/>
      <c r="P53" s="101"/>
      <c r="Q53" s="92" t="s">
        <v>213</v>
      </c>
      <c r="R53" s="92">
        <v>9</v>
      </c>
    </row>
    <row r="54" spans="1:18">
      <c r="A54" s="36"/>
      <c r="B54" s="36"/>
      <c r="C54" s="36"/>
      <c r="D54" s="36"/>
      <c r="E54" s="36"/>
      <c r="F54" s="36"/>
      <c r="G54" s="75"/>
      <c r="H54" s="36"/>
      <c r="I54" s="36"/>
      <c r="J54" s="36"/>
      <c r="K54" s="36"/>
      <c r="L54" s="36"/>
      <c r="M54" s="36"/>
      <c r="N54" s="36"/>
      <c r="O54" s="36"/>
      <c r="P54" s="101"/>
      <c r="Q54" s="92" t="s">
        <v>41</v>
      </c>
      <c r="R54" s="92">
        <v>10</v>
      </c>
    </row>
    <row r="55" spans="1:18">
      <c r="A55" s="36"/>
      <c r="B55" s="36"/>
      <c r="C55" s="36"/>
      <c r="D55" s="36"/>
      <c r="E55" s="36"/>
      <c r="F55" s="36"/>
      <c r="G55" s="75"/>
      <c r="H55" s="36"/>
      <c r="I55" s="36"/>
      <c r="J55" s="36"/>
      <c r="K55" s="36"/>
      <c r="L55" s="36"/>
      <c r="M55" s="36"/>
      <c r="N55" s="36"/>
      <c r="O55" s="36"/>
      <c r="P55" s="101"/>
      <c r="Q55" s="92" t="s">
        <v>40</v>
      </c>
      <c r="R55" s="92">
        <v>11</v>
      </c>
    </row>
    <row r="56" spans="1:18">
      <c r="A56" s="36"/>
      <c r="B56" s="36"/>
      <c r="C56" s="36"/>
      <c r="D56" s="36"/>
      <c r="E56" s="36"/>
      <c r="F56" s="36"/>
      <c r="G56" s="75"/>
      <c r="H56" s="36"/>
      <c r="I56" s="36"/>
      <c r="J56" s="36"/>
      <c r="K56" s="36"/>
      <c r="L56" s="36"/>
      <c r="M56" s="36"/>
      <c r="N56" s="36"/>
      <c r="O56" s="36"/>
      <c r="P56" s="101"/>
      <c r="Q56" s="92" t="s">
        <v>47</v>
      </c>
      <c r="R56" s="92">
        <v>12</v>
      </c>
    </row>
    <row r="57" spans="1:18">
      <c r="A57" s="36"/>
      <c r="B57" s="36"/>
      <c r="C57" s="36"/>
      <c r="D57" s="36"/>
      <c r="E57" s="36"/>
      <c r="F57" s="36"/>
      <c r="G57" s="75"/>
      <c r="H57" s="36"/>
      <c r="I57" s="36"/>
      <c r="J57" s="36"/>
      <c r="K57" s="36"/>
      <c r="L57" s="36"/>
      <c r="M57" s="36"/>
      <c r="N57" s="36"/>
      <c r="O57" s="36"/>
      <c r="P57" s="101"/>
      <c r="Q57" s="92" t="s">
        <v>48</v>
      </c>
      <c r="R57" s="92">
        <v>13</v>
      </c>
    </row>
    <row r="58" spans="1:18" ht="27" customHeight="1">
      <c r="A58" s="36"/>
      <c r="B58" s="36"/>
      <c r="C58" s="36"/>
      <c r="D58" s="36"/>
      <c r="E58" s="36"/>
      <c r="F58" s="36"/>
      <c r="G58" s="75"/>
      <c r="H58" s="36"/>
      <c r="I58" s="36"/>
      <c r="J58" s="36"/>
      <c r="K58" s="36"/>
      <c r="L58" s="36"/>
      <c r="M58" s="36"/>
      <c r="N58" s="36"/>
      <c r="O58" s="36"/>
      <c r="P58" s="101"/>
      <c r="Q58" s="92" t="s">
        <v>100</v>
      </c>
      <c r="R58" s="92">
        <v>14</v>
      </c>
    </row>
    <row r="59" spans="1:18" ht="13.5" customHeight="1">
      <c r="A59" s="36"/>
      <c r="B59" s="36"/>
      <c r="C59" s="36"/>
      <c r="D59" s="36"/>
      <c r="E59" s="36"/>
      <c r="F59" s="36"/>
      <c r="G59" s="75"/>
      <c r="H59" s="36"/>
      <c r="I59" s="36"/>
      <c r="J59" s="36"/>
      <c r="K59" s="36"/>
      <c r="L59" s="36"/>
      <c r="M59" s="36"/>
      <c r="N59" s="36"/>
      <c r="O59" s="36"/>
      <c r="P59" s="101"/>
      <c r="Q59" s="92" t="s">
        <v>49</v>
      </c>
      <c r="R59" s="92">
        <v>15</v>
      </c>
    </row>
    <row r="60" spans="1:18">
      <c r="A60" s="36"/>
      <c r="B60" s="36"/>
      <c r="C60" s="36"/>
      <c r="D60" s="36"/>
      <c r="E60" s="36"/>
      <c r="F60" s="36"/>
      <c r="G60" s="75"/>
      <c r="H60" s="36"/>
      <c r="I60" s="36"/>
      <c r="J60" s="36"/>
      <c r="K60" s="36"/>
      <c r="L60" s="36"/>
      <c r="M60" s="36"/>
      <c r="N60" s="36"/>
      <c r="O60" s="36"/>
      <c r="P60" s="101"/>
    </row>
    <row r="61" spans="1:18">
      <c r="A61" s="36"/>
      <c r="B61" s="36"/>
      <c r="C61" s="36"/>
      <c r="D61" s="36"/>
      <c r="E61" s="36"/>
      <c r="F61" s="36"/>
      <c r="G61" s="75"/>
      <c r="H61" s="36"/>
      <c r="I61" s="36"/>
      <c r="J61" s="36"/>
      <c r="K61" s="36"/>
      <c r="L61" s="36"/>
      <c r="M61" s="36"/>
      <c r="N61" s="36"/>
      <c r="O61" s="36"/>
      <c r="P61" s="101"/>
      <c r="Q61" t="s">
        <v>393</v>
      </c>
    </row>
    <row r="62" spans="1:18">
      <c r="A62" s="36"/>
      <c r="B62" s="36"/>
      <c r="C62" s="36"/>
      <c r="D62" s="36"/>
      <c r="E62" s="36"/>
      <c r="F62" s="36"/>
      <c r="G62" s="75"/>
      <c r="H62" s="36"/>
      <c r="I62" s="36"/>
      <c r="J62" s="36"/>
      <c r="K62" s="36"/>
      <c r="L62" s="36"/>
      <c r="M62" s="36"/>
      <c r="N62" s="36"/>
      <c r="O62" s="36"/>
      <c r="P62" s="101"/>
      <c r="Q62" s="92"/>
      <c r="R62" s="92" t="s">
        <v>403</v>
      </c>
    </row>
    <row r="63" spans="1:18">
      <c r="A63" s="36"/>
      <c r="B63" s="36"/>
      <c r="C63" s="36"/>
      <c r="D63" s="36"/>
      <c r="E63" s="36"/>
      <c r="F63" s="36"/>
      <c r="G63" s="75"/>
      <c r="H63" s="36"/>
      <c r="I63" s="36"/>
      <c r="J63" s="36"/>
      <c r="K63" s="36"/>
      <c r="L63" s="36"/>
      <c r="M63" s="36"/>
      <c r="N63" s="36"/>
      <c r="O63" s="36"/>
      <c r="P63" s="101"/>
      <c r="Q63" s="92" t="s">
        <v>335</v>
      </c>
      <c r="R63" s="92">
        <v>33</v>
      </c>
    </row>
    <row r="64" spans="1:18">
      <c r="A64" s="36"/>
      <c r="B64" s="36"/>
      <c r="C64" s="36"/>
      <c r="D64" s="36"/>
      <c r="E64" s="36"/>
      <c r="F64" s="36"/>
      <c r="G64" s="75"/>
      <c r="H64" s="36"/>
      <c r="I64" s="36"/>
      <c r="J64" s="36"/>
      <c r="K64" s="36"/>
      <c r="L64" s="36"/>
      <c r="M64" s="36"/>
      <c r="N64" s="36"/>
      <c r="O64" s="36"/>
      <c r="P64" s="101"/>
      <c r="Q64" s="92" t="s">
        <v>91</v>
      </c>
      <c r="R64" s="92">
        <v>34</v>
      </c>
    </row>
    <row r="65" spans="1:18">
      <c r="A65" s="36"/>
      <c r="B65" s="36"/>
      <c r="C65" s="36"/>
      <c r="D65" s="36"/>
      <c r="E65" s="36"/>
      <c r="F65" s="36"/>
      <c r="G65" s="75"/>
      <c r="H65" s="36"/>
      <c r="I65" s="36"/>
      <c r="J65" s="36"/>
      <c r="K65" s="36"/>
      <c r="L65" s="36"/>
      <c r="M65" s="36"/>
      <c r="N65" s="36"/>
      <c r="O65" s="36"/>
      <c r="P65" s="101"/>
      <c r="Q65" s="92" t="s">
        <v>92</v>
      </c>
      <c r="R65" s="92">
        <v>35</v>
      </c>
    </row>
    <row r="66" spans="1:18">
      <c r="A66" s="36"/>
      <c r="B66" s="36"/>
      <c r="C66" s="36"/>
      <c r="D66" s="36"/>
      <c r="E66" s="36"/>
      <c r="F66" s="36"/>
      <c r="G66" s="75"/>
      <c r="H66" s="36"/>
      <c r="I66" s="36"/>
      <c r="J66" s="36"/>
      <c r="K66" s="36"/>
      <c r="L66" s="36"/>
      <c r="M66" s="36"/>
      <c r="N66" s="36"/>
      <c r="O66" s="36"/>
      <c r="P66" s="101"/>
      <c r="Q66" s="92" t="s">
        <v>93</v>
      </c>
      <c r="R66" s="92">
        <v>36</v>
      </c>
    </row>
    <row r="67" spans="1:18">
      <c r="A67" s="36"/>
      <c r="B67" s="36"/>
      <c r="C67" s="36"/>
      <c r="D67" s="36"/>
      <c r="E67" s="36"/>
      <c r="F67" s="36"/>
      <c r="G67" s="75"/>
      <c r="H67" s="36"/>
      <c r="I67" s="36"/>
      <c r="J67" s="36"/>
      <c r="K67" s="36"/>
      <c r="L67" s="36"/>
      <c r="M67" s="36"/>
      <c r="N67" s="36"/>
      <c r="O67" s="36"/>
      <c r="P67" s="101"/>
      <c r="Q67" s="92" t="s">
        <v>94</v>
      </c>
      <c r="R67" s="92">
        <v>37</v>
      </c>
    </row>
    <row r="68" spans="1:18">
      <c r="A68" s="36"/>
      <c r="B68" s="36"/>
      <c r="C68" s="36"/>
      <c r="D68" s="36"/>
      <c r="E68" s="36"/>
      <c r="F68" s="36"/>
      <c r="G68" s="75"/>
      <c r="H68" s="36"/>
      <c r="I68" s="36"/>
      <c r="J68" s="36"/>
      <c r="K68" s="36"/>
      <c r="L68" s="36"/>
      <c r="M68" s="36"/>
      <c r="N68" s="36"/>
      <c r="O68" s="36"/>
      <c r="P68" s="101"/>
    </row>
    <row r="69" spans="1:18">
      <c r="A69" s="36"/>
      <c r="B69" s="36"/>
      <c r="C69" s="36"/>
      <c r="D69" s="36"/>
      <c r="E69" s="36"/>
      <c r="F69" s="36"/>
      <c r="G69" s="75"/>
      <c r="H69" s="36"/>
      <c r="I69" s="36"/>
      <c r="J69" s="36"/>
      <c r="K69" s="36"/>
      <c r="L69" s="36"/>
      <c r="M69" s="36"/>
      <c r="N69" s="36"/>
      <c r="O69" s="36"/>
      <c r="P69" s="101"/>
      <c r="Q69" t="s">
        <v>215</v>
      </c>
    </row>
    <row r="70" spans="1:18">
      <c r="A70" s="36"/>
      <c r="B70" s="36"/>
      <c r="C70" s="36"/>
      <c r="D70" s="36"/>
      <c r="E70" s="36"/>
      <c r="F70" s="36"/>
      <c r="G70" s="75"/>
      <c r="H70" s="36"/>
      <c r="I70" s="36"/>
      <c r="J70" s="36"/>
      <c r="K70" s="36"/>
      <c r="L70" s="36"/>
      <c r="M70" s="36"/>
      <c r="N70" s="36"/>
      <c r="O70" s="36"/>
      <c r="P70" s="101"/>
      <c r="Q70" s="92"/>
      <c r="R70" s="92" t="s">
        <v>403</v>
      </c>
    </row>
    <row r="71" spans="1:18">
      <c r="A71" s="36"/>
      <c r="B71" s="36"/>
      <c r="C71" s="36"/>
      <c r="D71" s="36"/>
      <c r="E71" s="36"/>
      <c r="F71" s="36"/>
      <c r="G71" s="75"/>
      <c r="H71" s="36"/>
      <c r="I71" s="36"/>
      <c r="J71" s="36"/>
      <c r="K71" s="36"/>
      <c r="L71" s="36"/>
      <c r="M71" s="36"/>
      <c r="N71" s="36"/>
      <c r="O71" s="36"/>
      <c r="P71" s="101"/>
      <c r="Q71" s="92" t="s">
        <v>101</v>
      </c>
      <c r="R71" s="92">
        <v>16</v>
      </c>
    </row>
    <row r="72" spans="1:18">
      <c r="A72" s="36"/>
      <c r="B72" s="36"/>
      <c r="C72" s="36"/>
      <c r="D72" s="36"/>
      <c r="E72" s="36"/>
      <c r="F72" s="36"/>
      <c r="G72" s="75"/>
      <c r="H72" s="36"/>
      <c r="I72" s="36"/>
      <c r="J72" s="36"/>
      <c r="K72" s="36"/>
      <c r="L72" s="36"/>
      <c r="M72" s="36"/>
      <c r="N72" s="36"/>
      <c r="O72" s="36"/>
      <c r="P72" s="101"/>
      <c r="Q72" s="92" t="s">
        <v>102</v>
      </c>
      <c r="R72" s="92">
        <v>17</v>
      </c>
    </row>
    <row r="73" spans="1:18">
      <c r="A73" s="36"/>
      <c r="B73" s="36"/>
      <c r="C73" s="36"/>
      <c r="D73" s="36"/>
      <c r="E73" s="36"/>
      <c r="F73" s="36"/>
      <c r="G73" s="75"/>
      <c r="H73" s="36"/>
      <c r="I73" s="36"/>
      <c r="J73" s="36"/>
      <c r="K73" s="36"/>
      <c r="L73" s="36"/>
      <c r="M73" s="36"/>
      <c r="N73" s="36"/>
      <c r="O73" s="36"/>
      <c r="P73" s="101"/>
      <c r="Q73" s="92" t="s">
        <v>103</v>
      </c>
      <c r="R73" s="92">
        <v>18</v>
      </c>
    </row>
    <row r="74" spans="1:18">
      <c r="A74" s="36"/>
      <c r="B74" s="36"/>
      <c r="C74" s="36"/>
      <c r="D74" s="36"/>
      <c r="E74" s="36"/>
      <c r="F74" s="36"/>
      <c r="G74" s="75"/>
      <c r="H74" s="36"/>
      <c r="I74" s="36"/>
      <c r="J74" s="36"/>
      <c r="K74" s="36"/>
      <c r="L74" s="36"/>
      <c r="M74" s="36"/>
      <c r="N74" s="36"/>
      <c r="O74" s="36"/>
      <c r="P74" s="101"/>
      <c r="Q74" s="92" t="s">
        <v>104</v>
      </c>
      <c r="R74" s="92">
        <v>19</v>
      </c>
    </row>
    <row r="75" spans="1:18">
      <c r="A75" s="36"/>
      <c r="B75" s="36"/>
      <c r="C75" s="36"/>
      <c r="D75" s="36"/>
      <c r="E75" s="36"/>
      <c r="F75" s="36"/>
      <c r="G75" s="75"/>
      <c r="H75" s="36"/>
      <c r="I75" s="36"/>
      <c r="J75" s="36"/>
      <c r="K75" s="36"/>
      <c r="L75" s="36"/>
      <c r="M75" s="36"/>
      <c r="N75" s="36"/>
      <c r="O75" s="36"/>
      <c r="P75" s="101"/>
      <c r="Q75" s="92" t="s">
        <v>105</v>
      </c>
      <c r="R75" s="92">
        <v>20</v>
      </c>
    </row>
    <row r="76" spans="1:18">
      <c r="A76" s="36"/>
      <c r="B76" s="36"/>
      <c r="C76" s="36"/>
      <c r="D76" s="36"/>
      <c r="E76" s="36"/>
      <c r="F76" s="36"/>
      <c r="G76" s="75"/>
      <c r="H76" s="36"/>
      <c r="I76" s="36"/>
      <c r="J76" s="36"/>
      <c r="K76" s="36"/>
      <c r="L76" s="36"/>
      <c r="M76" s="36"/>
      <c r="N76" s="36"/>
      <c r="O76" s="36"/>
      <c r="P76" s="101"/>
      <c r="Q76" s="92" t="s">
        <v>106</v>
      </c>
      <c r="R76" s="92">
        <v>22</v>
      </c>
    </row>
    <row r="77" spans="1:18">
      <c r="A77" s="36"/>
      <c r="B77" s="36"/>
      <c r="C77" s="36"/>
      <c r="D77" s="36"/>
      <c r="E77" s="36"/>
      <c r="F77" s="36"/>
      <c r="G77" s="75"/>
      <c r="H77" s="36"/>
      <c r="I77" s="36"/>
      <c r="J77" s="36"/>
      <c r="K77" s="36"/>
      <c r="L77" s="36"/>
      <c r="M77" s="36"/>
      <c r="N77" s="36"/>
      <c r="O77" s="36"/>
      <c r="P77" s="101"/>
      <c r="Q77" s="92" t="s">
        <v>107</v>
      </c>
      <c r="R77" s="92">
        <v>23</v>
      </c>
    </row>
    <row r="78" spans="1:18">
      <c r="A78" s="36"/>
      <c r="B78" s="36"/>
      <c r="C78" s="36"/>
      <c r="D78" s="36"/>
      <c r="E78" s="36"/>
      <c r="F78" s="36"/>
      <c r="G78" s="75"/>
      <c r="H78" s="36"/>
      <c r="I78" s="36"/>
      <c r="J78" s="36"/>
      <c r="K78" s="36"/>
      <c r="L78" s="36"/>
      <c r="M78" s="36"/>
      <c r="N78" s="36"/>
      <c r="O78" s="36"/>
      <c r="P78" s="101"/>
      <c r="Q78" s="92" t="s">
        <v>43</v>
      </c>
      <c r="R78" s="92">
        <v>25</v>
      </c>
    </row>
    <row r="79" spans="1:18">
      <c r="A79" s="36"/>
      <c r="B79" s="36"/>
      <c r="C79" s="36"/>
      <c r="D79" s="36"/>
      <c r="E79" s="36"/>
      <c r="F79" s="36"/>
      <c r="G79" s="75"/>
      <c r="H79" s="36"/>
      <c r="I79" s="36"/>
      <c r="J79" s="36"/>
      <c r="K79" s="36"/>
      <c r="L79" s="36"/>
      <c r="M79" s="36"/>
      <c r="N79" s="36"/>
      <c r="O79" s="36"/>
      <c r="P79" s="101"/>
    </row>
    <row r="80" spans="1:18">
      <c r="A80" s="36"/>
      <c r="B80" s="36"/>
      <c r="C80" s="36"/>
      <c r="D80" s="36"/>
      <c r="E80" s="36"/>
      <c r="F80" s="36"/>
      <c r="G80" s="75"/>
      <c r="H80" s="36"/>
      <c r="I80" s="36"/>
      <c r="J80" s="36"/>
      <c r="K80" s="36"/>
      <c r="L80" s="36"/>
      <c r="M80" s="36"/>
      <c r="N80" s="36"/>
      <c r="O80" s="36"/>
      <c r="P80" s="101"/>
    </row>
    <row r="81" spans="1:18">
      <c r="A81" s="36"/>
      <c r="B81" s="36"/>
      <c r="C81" s="36"/>
      <c r="D81" s="36"/>
      <c r="E81" s="36"/>
      <c r="F81" s="36"/>
      <c r="G81" s="75"/>
      <c r="H81" s="36"/>
      <c r="I81" s="36"/>
      <c r="J81" s="36"/>
      <c r="K81" s="36"/>
      <c r="L81" s="36"/>
      <c r="M81" s="36"/>
      <c r="N81" s="36"/>
      <c r="O81" s="36"/>
      <c r="P81" s="101"/>
    </row>
    <row r="83" spans="1:18" s="90" customFormat="1">
      <c r="A83" s="90" t="s">
        <v>52</v>
      </c>
      <c r="E83" s="165" t="s">
        <v>259</v>
      </c>
      <c r="G83" s="166"/>
    </row>
    <row r="84" spans="1:18" s="90" customFormat="1">
      <c r="C84" s="166"/>
      <c r="E84" s="165" t="s">
        <v>261</v>
      </c>
      <c r="F84" s="167" t="s">
        <v>388</v>
      </c>
      <c r="G84" s="166"/>
      <c r="H84" s="90" t="s">
        <v>199</v>
      </c>
    </row>
    <row r="85" spans="1:18" s="90" customFormat="1" ht="40.5">
      <c r="C85" s="168" t="s">
        <v>208</v>
      </c>
      <c r="D85" s="169" t="s">
        <v>219</v>
      </c>
      <c r="E85" s="88" t="str">
        <f>IF(患者基本情報!$B$33=1,$H$85,IF(AND(患者基本情報!$B$33=2,患者基本情報!$B$43=1),$J$85,IF(AND(患者基本情報!$B$33=2,患者基本情報!$B$43=2),$I$85,IF(AND(患者基本情報!$B$33=2,患者基本情報!$B$43=3),$J$85,IF(患者基本情報!$B$33=2,$I$85,IF(OR(患者基本情報!$B$33=3,患者基本情報!$B$33=6),$K$85,IF(OR(患者基本情報!$B$33=4,患者基本情報!$B$33=5),$L$85,IF(患者基本情報!$B$33=7,$M$85,"あなたと同じ術式"))))))))</f>
        <v>あなたと同じ術式</v>
      </c>
      <c r="F85" s="88" t="str">
        <f>IF(ISBLANK(M1)=TRUE,"比較術式",M1)</f>
        <v>比較術式</v>
      </c>
      <c r="G85" s="166"/>
      <c r="H85" s="88" t="s">
        <v>133</v>
      </c>
      <c r="I85" s="132" t="s">
        <v>243</v>
      </c>
      <c r="J85" s="88" t="s">
        <v>262</v>
      </c>
      <c r="K85" s="88" t="s">
        <v>242</v>
      </c>
      <c r="L85" s="88" t="s">
        <v>131</v>
      </c>
      <c r="M85" s="130" t="s">
        <v>132</v>
      </c>
      <c r="Q85" s="166" t="s">
        <v>407</v>
      </c>
      <c r="R85" s="166" t="s">
        <v>442</v>
      </c>
    </row>
    <row r="86" spans="1:18" s="90" customFormat="1">
      <c r="C86" s="170" t="s">
        <v>38</v>
      </c>
      <c r="D86" s="171">
        <f>AVERAGE(集計用データ!AJ2,集計用データ!AK2,集計用データ!AM2,集計用データ!AX2)</f>
        <v>1</v>
      </c>
      <c r="E86" s="89" t="e">
        <f>HLOOKUP($E$85,$H$85:$M$92,2,FALSE)</f>
        <v>#N/A</v>
      </c>
      <c r="F86" s="89" t="e">
        <f>HLOOKUP($F$85,$H$85:$M$92,2,FALSE)</f>
        <v>#N/A</v>
      </c>
      <c r="G86" s="166"/>
      <c r="H86" s="89">
        <v>1.981362467866324</v>
      </c>
      <c r="I86" s="89">
        <v>1.486228813559322</v>
      </c>
      <c r="J86" s="128">
        <v>1.7017837235228539</v>
      </c>
      <c r="K86" s="128">
        <v>1.7016129032258065</v>
      </c>
      <c r="L86" s="128">
        <v>1.9973684210526317</v>
      </c>
      <c r="M86" s="128">
        <v>1.3647058823529412</v>
      </c>
      <c r="Q86" s="171" t="s">
        <v>406</v>
      </c>
      <c r="R86" s="171" t="s">
        <v>443</v>
      </c>
    </row>
    <row r="87" spans="1:18" s="90" customFormat="1">
      <c r="C87" s="170" t="s">
        <v>44</v>
      </c>
      <c r="D87" s="171">
        <f>AVERAGE(集計用データ!AI2,集計用データ!AL2,集計用データ!BB2)</f>
        <v>1</v>
      </c>
      <c r="E87" s="89" t="e">
        <f>HLOOKUP($E$85,$H$85:$M$92,3,FALSE)</f>
        <v>#N/A</v>
      </c>
      <c r="F87" s="89" t="e">
        <f>HLOOKUP($F$85,$H$85:$M$92,3,FALSE)</f>
        <v>#N/A</v>
      </c>
      <c r="G87" s="166"/>
      <c r="H87" s="89">
        <v>1.7673611111111109</v>
      </c>
      <c r="I87" s="89">
        <v>1.663113006396588</v>
      </c>
      <c r="J87" s="128">
        <v>1.6913303437967095</v>
      </c>
      <c r="K87" s="128">
        <v>1.6448801742919383</v>
      </c>
      <c r="L87" s="128">
        <v>1.6720142602495554</v>
      </c>
      <c r="M87" s="128">
        <v>1.4745098039215687</v>
      </c>
      <c r="Q87" s="171" t="s">
        <v>408</v>
      </c>
      <c r="R87" s="171" t="s">
        <v>444</v>
      </c>
    </row>
    <row r="88" spans="1:18" s="90" customFormat="1">
      <c r="C88" s="170" t="s">
        <v>90</v>
      </c>
      <c r="D88" s="171">
        <f>AVERAGE(集計用データ!AY2:BA2)</f>
        <v>1</v>
      </c>
      <c r="E88" s="89" t="e">
        <f>HLOOKUP($E$85,$H$85:$M$92,4,FALSE)</f>
        <v>#N/A</v>
      </c>
      <c r="F88" s="89" t="e">
        <f>HLOOKUP($F$85,$H$85:$M$92,4,FALSE)</f>
        <v>#N/A</v>
      </c>
      <c r="G88" s="166"/>
      <c r="H88" s="89">
        <v>2.6485788113695112</v>
      </c>
      <c r="I88" s="89">
        <v>2.08720112517581</v>
      </c>
      <c r="J88" s="128">
        <v>2.0537634408602146</v>
      </c>
      <c r="K88" s="128">
        <v>2.1121898597626765</v>
      </c>
      <c r="L88" s="128">
        <v>2.6369982547993018</v>
      </c>
      <c r="M88" s="128">
        <v>1.4784313725490192</v>
      </c>
      <c r="Q88" s="171" t="s">
        <v>409</v>
      </c>
      <c r="R88" s="171" t="s">
        <v>445</v>
      </c>
    </row>
    <row r="89" spans="1:18" s="90" customFormat="1">
      <c r="C89" s="170" t="s">
        <v>39</v>
      </c>
      <c r="D89" s="171">
        <f>AVERAGE(集計用データ!AN2:AQ2)</f>
        <v>1</v>
      </c>
      <c r="E89" s="89" t="e">
        <f>HLOOKUP($E$85,$H$85:$M$92,5,FALSE)</f>
        <v>#N/A</v>
      </c>
      <c r="F89" s="89" t="e">
        <f>HLOOKUP($F$85,$H$85:$M$92,5,FALSE)</f>
        <v>#N/A</v>
      </c>
      <c r="G89" s="166"/>
      <c r="H89" s="89">
        <v>2.2957474226804124</v>
      </c>
      <c r="I89" s="89">
        <v>2.0445859872611467</v>
      </c>
      <c r="J89" s="128">
        <v>1.9868568232662192</v>
      </c>
      <c r="K89" s="128">
        <v>2.0073051948051948</v>
      </c>
      <c r="L89" s="128">
        <v>2.1626984126984126</v>
      </c>
      <c r="M89" s="128">
        <v>1.4852941176470589</v>
      </c>
      <c r="Q89" s="171" t="s">
        <v>410</v>
      </c>
      <c r="R89" s="171" t="s">
        <v>446</v>
      </c>
    </row>
    <row r="90" spans="1:18" s="90" customFormat="1">
      <c r="C90" s="170" t="s">
        <v>40</v>
      </c>
      <c r="D90" s="171">
        <f>AVERAGE(集計用データ!AS2,集計用データ!AT2,集計用データ!AV2)</f>
        <v>1</v>
      </c>
      <c r="E90" s="89" t="e">
        <f>HLOOKUP($E$85,$H$85:$M$92,6,FALSE)</f>
        <v>#N/A</v>
      </c>
      <c r="F90" s="89" t="e">
        <f>HLOOKUP($F$85,$H$85:$M$92,6,FALSE)</f>
        <v>#N/A</v>
      </c>
      <c r="G90" s="166"/>
      <c r="H90" s="89">
        <v>2.276923076923079</v>
      </c>
      <c r="I90" s="89">
        <v>2.0606060606060597</v>
      </c>
      <c r="J90" s="128">
        <v>2.1215161649944223</v>
      </c>
      <c r="K90" s="128">
        <v>1.8413719185423372</v>
      </c>
      <c r="L90" s="128">
        <v>1.9576719576719568</v>
      </c>
      <c r="M90" s="128">
        <v>1.5176470588235293</v>
      </c>
      <c r="Q90" s="171" t="s">
        <v>411</v>
      </c>
      <c r="R90" s="171" t="s">
        <v>447</v>
      </c>
    </row>
    <row r="91" spans="1:18" s="90" customFormat="1">
      <c r="C91" s="170" t="s">
        <v>41</v>
      </c>
      <c r="D91" s="171">
        <f>AVERAGE(集計用データ!AR2,集計用データ!AU2,集計用データ!AW2)</f>
        <v>1</v>
      </c>
      <c r="E91" s="89" t="e">
        <f>HLOOKUP($E$85,$H$85:$M$92,7,FALSE)</f>
        <v>#N/A</v>
      </c>
      <c r="F91" s="89" t="e">
        <f>HLOOKUP($F$85,$H$85:$M$92,7,FALSE)</f>
        <v>#N/A</v>
      </c>
      <c r="G91" s="166"/>
      <c r="H91" s="89">
        <v>2.0941278065630402</v>
      </c>
      <c r="I91" s="89">
        <v>2.1163120567375908</v>
      </c>
      <c r="J91" s="128">
        <v>2.2252050708426538</v>
      </c>
      <c r="K91" s="128">
        <v>2.2422293676312979</v>
      </c>
      <c r="L91" s="128">
        <v>2.3052631578947373</v>
      </c>
      <c r="M91" s="128">
        <v>1.8627450980392162</v>
      </c>
      <c r="Q91" s="171" t="s">
        <v>412</v>
      </c>
      <c r="R91" s="171" t="s">
        <v>448</v>
      </c>
    </row>
    <row r="92" spans="1:18" s="90" customFormat="1">
      <c r="C92" s="170" t="s">
        <v>42</v>
      </c>
      <c r="D92" s="171">
        <f>AVERAGE(集計用データ!BD2,集計用データ!BE2,集計用データ!BG2)</f>
        <v>1</v>
      </c>
      <c r="E92" s="89" t="e">
        <f>HLOOKUP($E$85,$H$85:$M$92,8,FALSE)</f>
        <v>#N/A</v>
      </c>
      <c r="F92" s="89" t="e">
        <f>HLOOKUP($F$85,$H$85:$M$92,8,FALSE)</f>
        <v>#N/A</v>
      </c>
      <c r="G92" s="166"/>
      <c r="H92" s="89">
        <v>2.2970204841713211</v>
      </c>
      <c r="I92" s="89">
        <v>1.9661150512214354</v>
      </c>
      <c r="J92" s="128">
        <v>1.9628221377270787</v>
      </c>
      <c r="K92" s="128">
        <v>1.7540574282147317</v>
      </c>
      <c r="L92" s="128">
        <v>2.0428849902534107</v>
      </c>
      <c r="M92" s="128">
        <v>1.2648401826484019</v>
      </c>
      <c r="Q92" s="171" t="s">
        <v>413</v>
      </c>
      <c r="R92" s="171" t="s">
        <v>449</v>
      </c>
    </row>
    <row r="93" spans="1:18" s="90" customFormat="1">
      <c r="C93" s="166"/>
      <c r="G93" s="166"/>
      <c r="J93" s="129"/>
      <c r="K93" s="129"/>
      <c r="M93" s="129"/>
    </row>
    <row r="94" spans="1:18" s="90" customFormat="1">
      <c r="C94" s="168" t="s">
        <v>209</v>
      </c>
      <c r="D94" s="169" t="s">
        <v>219</v>
      </c>
      <c r="E94" s="88" t="str">
        <f>E85</f>
        <v>あなたと同じ術式</v>
      </c>
      <c r="F94" s="88" t="str">
        <f>F85</f>
        <v>比較術式</v>
      </c>
      <c r="G94" s="166"/>
      <c r="H94" s="88" t="s">
        <v>133</v>
      </c>
      <c r="I94" s="88" t="s">
        <v>243</v>
      </c>
      <c r="J94" s="88" t="s">
        <v>262</v>
      </c>
      <c r="K94" s="130" t="s">
        <v>242</v>
      </c>
      <c r="L94" s="88" t="s">
        <v>131</v>
      </c>
      <c r="M94" s="130" t="s">
        <v>132</v>
      </c>
    </row>
    <row r="95" spans="1:18" s="90" customFormat="1">
      <c r="C95" s="170" t="s">
        <v>335</v>
      </c>
      <c r="D95" s="89">
        <f>集計用データ!BO2</f>
        <v>1</v>
      </c>
      <c r="E95" s="89" t="e">
        <f>HLOOKUP($E$85,$H$94:$M$99,2,FALSE)</f>
        <v>#N/A</v>
      </c>
      <c r="F95" s="89" t="e">
        <f>HLOOKUP($F$85,$H$94:$M$99,2,FALSE)</f>
        <v>#N/A</v>
      </c>
      <c r="G95" s="166"/>
      <c r="H95" s="89">
        <v>2.0487804878048781</v>
      </c>
      <c r="I95" s="89">
        <v>1.8333333333333333</v>
      </c>
      <c r="J95" s="128">
        <v>1.8623024830699775</v>
      </c>
      <c r="K95" s="128">
        <v>1.7540453074433657</v>
      </c>
      <c r="L95" s="128">
        <v>2.0372340425531914</v>
      </c>
      <c r="M95" s="128">
        <v>1.4166666666666667</v>
      </c>
      <c r="Q95" s="89" t="s">
        <v>414</v>
      </c>
      <c r="R95" s="89" t="s">
        <v>450</v>
      </c>
    </row>
    <row r="96" spans="1:18" s="90" customFormat="1">
      <c r="C96" s="170" t="s">
        <v>91</v>
      </c>
      <c r="D96" s="89">
        <f>集計用データ!BP2</f>
        <v>1</v>
      </c>
      <c r="E96" s="89" t="e">
        <f>HLOOKUP($E$85,$H$94:$M$99,3,FALSE)</f>
        <v>#N/A</v>
      </c>
      <c r="F96" s="89" t="e">
        <f>HLOOKUP($F$85,$H$94:$M$99,3,FALSE)</f>
        <v>#N/A</v>
      </c>
      <c r="G96" s="166"/>
      <c r="H96" s="89">
        <v>2.0826873385012918</v>
      </c>
      <c r="I96" s="89">
        <v>1.8068669527896997</v>
      </c>
      <c r="J96" s="128">
        <v>1.754041570438799</v>
      </c>
      <c r="K96" s="128">
        <v>1.7722772277227723</v>
      </c>
      <c r="L96" s="128">
        <v>1.9615384615384615</v>
      </c>
      <c r="M96" s="128">
        <v>1.411764705882353</v>
      </c>
      <c r="Q96" s="89" t="s">
        <v>415</v>
      </c>
      <c r="R96" s="89" t="s">
        <v>451</v>
      </c>
    </row>
    <row r="97" spans="3:18" s="90" customFormat="1">
      <c r="C97" s="170" t="s">
        <v>92</v>
      </c>
      <c r="D97" s="89">
        <f>集計用データ!BQ2</f>
        <v>1</v>
      </c>
      <c r="E97" s="89" t="e">
        <f>HLOOKUP($E$85,$H$94:$M$99,4,FALSE)</f>
        <v>#N/A</v>
      </c>
      <c r="F97" s="89" t="e">
        <f>HLOOKUP($F$85,$H$94:$M$99,4,FALSE)</f>
        <v>#N/A</v>
      </c>
      <c r="G97" s="166"/>
      <c r="H97" s="89">
        <v>2.8129870129870129</v>
      </c>
      <c r="I97" s="89">
        <v>2.1787234042553192</v>
      </c>
      <c r="J97" s="128">
        <v>1.813273340832396</v>
      </c>
      <c r="K97" s="128">
        <v>1.796116504854369</v>
      </c>
      <c r="L97" s="128">
        <v>2.0105263157894737</v>
      </c>
      <c r="M97" s="128">
        <v>1.2</v>
      </c>
      <c r="Q97" s="89" t="s">
        <v>416</v>
      </c>
      <c r="R97" s="89" t="s">
        <v>452</v>
      </c>
    </row>
    <row r="98" spans="3:18" s="90" customFormat="1">
      <c r="C98" s="170" t="s">
        <v>93</v>
      </c>
      <c r="D98" s="89">
        <f>集計用データ!BR2</f>
        <v>1</v>
      </c>
      <c r="E98" s="89" t="e">
        <f>HLOOKUP($E$85,$H$94:$M$99,5,FALSE)</f>
        <v>#N/A</v>
      </c>
      <c r="F98" s="89" t="e">
        <f>HLOOKUP($F$85,$H$94:$M$99,5,FALSE)</f>
        <v>#N/A</v>
      </c>
      <c r="G98" s="166"/>
      <c r="H98" s="89">
        <v>2.1402597402597401</v>
      </c>
      <c r="I98" s="89">
        <v>1.7191489361702128</v>
      </c>
      <c r="J98" s="128">
        <v>2.1876404494382022</v>
      </c>
      <c r="K98" s="128">
        <v>2.2315112540192925</v>
      </c>
      <c r="L98" s="128">
        <v>2.6842105263157894</v>
      </c>
      <c r="M98" s="128">
        <v>1.2588235294117647</v>
      </c>
      <c r="Q98" s="89" t="s">
        <v>417</v>
      </c>
      <c r="R98" s="89" t="s">
        <v>453</v>
      </c>
    </row>
    <row r="99" spans="3:18" s="90" customFormat="1">
      <c r="C99" s="170" t="s">
        <v>94</v>
      </c>
      <c r="D99" s="89">
        <f>集計用データ!BS2</f>
        <v>1</v>
      </c>
      <c r="E99" s="89" t="e">
        <f>HLOOKUP($E$85,$H$94:$M$99,6,FALSE)</f>
        <v>#N/A</v>
      </c>
      <c r="F99" s="89" t="e">
        <f>HLOOKUP($F$85,$H$94:$M$99,6,FALSE)</f>
        <v>#N/A</v>
      </c>
      <c r="G99" s="166"/>
      <c r="H99" s="89">
        <v>2.3489583333333344</v>
      </c>
      <c r="I99" s="89">
        <v>1.9037356321839098</v>
      </c>
      <c r="J99" s="128">
        <v>1.6737668161434978</v>
      </c>
      <c r="K99" s="128">
        <v>1.6655948553054662</v>
      </c>
      <c r="L99" s="128">
        <v>2.0368421052631578</v>
      </c>
      <c r="M99" s="128">
        <v>1.1058823529411765</v>
      </c>
      <c r="Q99" s="89" t="s">
        <v>418</v>
      </c>
      <c r="R99" s="89" t="s">
        <v>454</v>
      </c>
    </row>
    <row r="100" spans="3:18" s="90" customFormat="1">
      <c r="C100" s="166"/>
      <c r="G100" s="166"/>
      <c r="J100" s="129"/>
      <c r="K100" s="129"/>
      <c r="M100" s="129"/>
    </row>
    <row r="101" spans="3:18" s="90" customFormat="1">
      <c r="C101" s="168" t="s">
        <v>210</v>
      </c>
      <c r="D101" s="169" t="s">
        <v>219</v>
      </c>
      <c r="E101" s="88" t="str">
        <f>E85</f>
        <v>あなたと同じ術式</v>
      </c>
      <c r="F101" s="88" t="str">
        <f>F85</f>
        <v>比較術式</v>
      </c>
      <c r="G101" s="166"/>
      <c r="H101" s="88" t="s">
        <v>133</v>
      </c>
      <c r="I101" s="88" t="s">
        <v>243</v>
      </c>
      <c r="J101" s="88" t="s">
        <v>262</v>
      </c>
      <c r="K101" s="130" t="s">
        <v>242</v>
      </c>
      <c r="L101" s="88" t="s">
        <v>131</v>
      </c>
      <c r="M101" s="130" t="s">
        <v>132</v>
      </c>
    </row>
    <row r="102" spans="3:18" s="90" customFormat="1">
      <c r="C102" s="170" t="s">
        <v>95</v>
      </c>
      <c r="D102" s="89">
        <f>集計用データ!AI2</f>
        <v>1</v>
      </c>
      <c r="E102" s="89" t="e">
        <f>HLOOKUP($E$85,$H$101:$M$116,2,FALSE)</f>
        <v>#N/A</v>
      </c>
      <c r="F102" s="89" t="e">
        <f>HLOOKUP($F$85,$H$101:$M$116,2,FALSE)</f>
        <v>#N/A</v>
      </c>
      <c r="G102" s="166"/>
      <c r="H102" s="89">
        <v>1.8251928020565553</v>
      </c>
      <c r="I102" s="89">
        <v>1.6934460887949261</v>
      </c>
      <c r="J102" s="128">
        <v>1.7263626251390434</v>
      </c>
      <c r="K102" s="128">
        <v>1.7709677419354839</v>
      </c>
      <c r="L102" s="128">
        <v>1.7604166666666667</v>
      </c>
      <c r="M102" s="128">
        <v>1.5294117647058822</v>
      </c>
      <c r="Q102" s="89" t="s">
        <v>419</v>
      </c>
      <c r="R102" s="89" t="s">
        <v>455</v>
      </c>
    </row>
    <row r="103" spans="3:18" s="90" customFormat="1">
      <c r="C103" s="170" t="s">
        <v>45</v>
      </c>
      <c r="D103" s="89">
        <f>集計用データ!AJ2</f>
        <v>1</v>
      </c>
      <c r="E103" s="89" t="e">
        <f>HLOOKUP($E$85,$H$101:$M$116,3,FALSE)</f>
        <v>#N/A</v>
      </c>
      <c r="F103" s="89" t="e">
        <f>HLOOKUP($F$85,$H$101:$M$116,3,FALSE)</f>
        <v>#N/A</v>
      </c>
      <c r="G103" s="166"/>
      <c r="H103" s="89">
        <v>1.9336734693877551</v>
      </c>
      <c r="I103" s="89">
        <v>1.5983086680761098</v>
      </c>
      <c r="J103" s="128">
        <v>1.7657458563535913</v>
      </c>
      <c r="K103" s="128">
        <v>1.8365384615384615</v>
      </c>
      <c r="L103" s="128">
        <v>2.0364583333333335</v>
      </c>
      <c r="M103" s="128">
        <v>1.4705882352941178</v>
      </c>
      <c r="Q103" s="89" t="s">
        <v>420</v>
      </c>
      <c r="R103" s="89" t="s">
        <v>456</v>
      </c>
    </row>
    <row r="104" spans="3:18" s="90" customFormat="1">
      <c r="C104" s="170" t="s">
        <v>96</v>
      </c>
      <c r="D104" s="89">
        <f>集計用データ!AK2</f>
        <v>1</v>
      </c>
      <c r="E104" s="89" t="e">
        <f>HLOOKUP($E$85,$H$101:$M$116,4,FALSE)</f>
        <v>#N/A</v>
      </c>
      <c r="F104" s="89" t="e">
        <f>HLOOKUP($F$85,$H$101:$M$116,4,FALSE)</f>
        <v>#N/A</v>
      </c>
      <c r="G104" s="166"/>
      <c r="H104" s="89">
        <v>2.1479591836734695</v>
      </c>
      <c r="I104" s="89">
        <v>1.5137420718816068</v>
      </c>
      <c r="J104" s="128">
        <v>1.812568908489526</v>
      </c>
      <c r="K104" s="128">
        <v>1.8012820512820513</v>
      </c>
      <c r="L104" s="128">
        <v>2.2239583333333335</v>
      </c>
      <c r="M104" s="128">
        <v>1.4941176470588236</v>
      </c>
      <c r="Q104" s="89" t="s">
        <v>421</v>
      </c>
      <c r="R104" s="89" t="s">
        <v>457</v>
      </c>
    </row>
    <row r="105" spans="3:18" s="90" customFormat="1">
      <c r="C105" s="170" t="s">
        <v>97</v>
      </c>
      <c r="D105" s="89">
        <f>集計用データ!AL2</f>
        <v>1</v>
      </c>
      <c r="E105" s="89" t="e">
        <f>HLOOKUP($E$85,$H$101:$M$116,5,FALSE)</f>
        <v>#N/A</v>
      </c>
      <c r="F105" s="89" t="e">
        <f>HLOOKUP($F$85,$H$101:$M$116,5,FALSE)</f>
        <v>#N/A</v>
      </c>
      <c r="G105" s="166"/>
      <c r="H105" s="89">
        <v>1.5396419437340154</v>
      </c>
      <c r="I105" s="89">
        <v>1.451271186440678</v>
      </c>
      <c r="J105" s="128">
        <v>1.5016611295681064</v>
      </c>
      <c r="K105" s="128">
        <v>1.5096774193548388</v>
      </c>
      <c r="L105" s="128">
        <v>1.5105263157894737</v>
      </c>
      <c r="M105" s="128">
        <v>1.4</v>
      </c>
      <c r="Q105" s="89" t="s">
        <v>422</v>
      </c>
      <c r="R105" s="89" t="s">
        <v>458</v>
      </c>
    </row>
    <row r="106" spans="3:18" s="90" customFormat="1">
      <c r="C106" s="170" t="s">
        <v>98</v>
      </c>
      <c r="D106" s="89">
        <f>集計用データ!AM2</f>
        <v>1</v>
      </c>
      <c r="E106" s="89" t="e">
        <f>HLOOKUP($E$85,$H$101:$M$116,6,FALSE)</f>
        <v>#N/A</v>
      </c>
      <c r="F106" s="89" t="e">
        <f>HLOOKUP($F$85,$H$101:$M$116,6,FALSE)</f>
        <v>#N/A</v>
      </c>
      <c r="G106" s="166"/>
      <c r="H106" s="89">
        <v>1.6819338422391859</v>
      </c>
      <c r="I106" s="89">
        <v>1.3707627118644068</v>
      </c>
      <c r="J106" s="128">
        <v>1.4845474613686533</v>
      </c>
      <c r="K106" s="128">
        <v>1.4694533762057878</v>
      </c>
      <c r="L106" s="128">
        <v>1.703125</v>
      </c>
      <c r="M106" s="128">
        <v>1.2</v>
      </c>
      <c r="Q106" s="89" t="s">
        <v>423</v>
      </c>
      <c r="R106" s="89" t="s">
        <v>459</v>
      </c>
    </row>
    <row r="107" spans="3:18" s="90" customFormat="1">
      <c r="C107" s="170" t="s">
        <v>46</v>
      </c>
      <c r="D107" s="89">
        <f>集計用データ!AN2</f>
        <v>1</v>
      </c>
      <c r="E107" s="89" t="e">
        <f>HLOOKUP($E$85,$H$101:$M$116,7,FALSE)</f>
        <v>#N/A</v>
      </c>
      <c r="F107" s="89" t="e">
        <f>HLOOKUP($F$85,$H$101:$M$116,7,FALSE)</f>
        <v>#N/A</v>
      </c>
      <c r="G107" s="166"/>
      <c r="H107" s="89">
        <v>2.1607142857142856</v>
      </c>
      <c r="I107" s="89">
        <v>1.8202959830866807</v>
      </c>
      <c r="J107" s="128">
        <v>1.7712707182320442</v>
      </c>
      <c r="K107" s="128">
        <v>1.7363344051446945</v>
      </c>
      <c r="L107" s="128">
        <v>2.1979166666666665</v>
      </c>
      <c r="M107" s="128">
        <v>1.388235294117647</v>
      </c>
      <c r="Q107" s="89" t="s">
        <v>424</v>
      </c>
      <c r="R107" s="89" t="s">
        <v>460</v>
      </c>
    </row>
    <row r="108" spans="3:18" s="90" customFormat="1">
      <c r="C108" s="170" t="s">
        <v>99</v>
      </c>
      <c r="D108" s="89">
        <f>集計用データ!AO2</f>
        <v>1</v>
      </c>
      <c r="E108" s="89" t="e">
        <f>HLOOKUP($E$85,$H$101:$M$116,8,FALSE)</f>
        <v>#N/A</v>
      </c>
      <c r="F108" s="89" t="e">
        <f>HLOOKUP($F$85,$H$101:$M$116,8,FALSE)</f>
        <v>#N/A</v>
      </c>
      <c r="G108" s="166"/>
      <c r="H108" s="89">
        <v>2.1074168797953963</v>
      </c>
      <c r="I108" s="89">
        <v>1.9343220338983051</v>
      </c>
      <c r="J108" s="128">
        <v>1.9822616407982261</v>
      </c>
      <c r="K108" s="128">
        <v>2</v>
      </c>
      <c r="L108" s="128">
        <v>2.0732984293193719</v>
      </c>
      <c r="M108" s="128">
        <v>1.3176470588235294</v>
      </c>
      <c r="Q108" s="89" t="s">
        <v>425</v>
      </c>
      <c r="R108" s="89" t="s">
        <v>461</v>
      </c>
    </row>
    <row r="109" spans="3:18" s="90" customFormat="1">
      <c r="C109" s="170" t="s">
        <v>172</v>
      </c>
      <c r="D109" s="89">
        <f>集計用データ!AP2</f>
        <v>1</v>
      </c>
      <c r="E109" s="89" t="e">
        <f>HLOOKUP($E$85,$H$101:$M$116,9,FALSE)</f>
        <v>#N/A</v>
      </c>
      <c r="F109" s="89" t="e">
        <f>HLOOKUP($F$85,$H$101:$M$116,9,FALSE)</f>
        <v>#N/A</v>
      </c>
      <c r="G109" s="166"/>
      <c r="H109" s="89">
        <v>1.7346938775510203</v>
      </c>
      <c r="I109" s="89">
        <v>1.6723044397463003</v>
      </c>
      <c r="J109" s="128">
        <v>1.7079646017699115</v>
      </c>
      <c r="K109" s="128">
        <v>1.9423076923076923</v>
      </c>
      <c r="L109" s="128">
        <v>1.9270833333333333</v>
      </c>
      <c r="M109" s="128">
        <v>1.388235294117647</v>
      </c>
      <c r="Q109" s="89" t="s">
        <v>426</v>
      </c>
      <c r="R109" s="89" t="s">
        <v>462</v>
      </c>
    </row>
    <row r="110" spans="3:18" s="90" customFormat="1">
      <c r="C110" s="170" t="s">
        <v>173</v>
      </c>
      <c r="D110" s="89">
        <f>集計用データ!AQ2</f>
        <v>1</v>
      </c>
      <c r="E110" s="89" t="e">
        <f>HLOOKUP($E$85,$H$101:$M$116,10,FALSE)</f>
        <v>#N/A</v>
      </c>
      <c r="F110" s="89" t="e">
        <f>HLOOKUP($F$85,$H$101:$M$116,10,FALSE)</f>
        <v>#N/A</v>
      </c>
      <c r="G110" s="166"/>
      <c r="H110" s="89">
        <v>3.1794871794871793</v>
      </c>
      <c r="I110" s="89">
        <v>2.7547568710359407</v>
      </c>
      <c r="J110" s="128">
        <v>2.4966814159292037</v>
      </c>
      <c r="K110" s="128">
        <v>2.3536977491961415</v>
      </c>
      <c r="L110" s="128">
        <v>2.4554973821989527</v>
      </c>
      <c r="M110" s="128">
        <v>1.8470588235294119</v>
      </c>
      <c r="Q110" s="89" t="s">
        <v>427</v>
      </c>
      <c r="R110" s="89" t="s">
        <v>463</v>
      </c>
    </row>
    <row r="111" spans="3:18" s="90" customFormat="1">
      <c r="C111" s="170" t="s">
        <v>41</v>
      </c>
      <c r="D111" s="89">
        <f>集計用データ!AR2</f>
        <v>1</v>
      </c>
      <c r="E111" s="89" t="e">
        <f>HLOOKUP($E$85,$H$101:$M$116,11,FALSE)</f>
        <v>#N/A</v>
      </c>
      <c r="F111" s="89" t="e">
        <f>HLOOKUP($F$85,$H$101:$M$116,11,FALSE)</f>
        <v>#N/A</v>
      </c>
      <c r="G111" s="166"/>
      <c r="H111" s="89">
        <v>1.9666666666666666</v>
      </c>
      <c r="I111" s="89">
        <v>2.0337552742616034</v>
      </c>
      <c r="J111" s="128">
        <v>2.2430632630410656</v>
      </c>
      <c r="K111" s="128">
        <v>2.347266881028939</v>
      </c>
      <c r="L111" s="128">
        <v>2.3874345549738218</v>
      </c>
      <c r="M111" s="128">
        <v>1.8588235294117648</v>
      </c>
      <c r="Q111" s="89" t="s">
        <v>428</v>
      </c>
      <c r="R111" s="89" t="s">
        <v>464</v>
      </c>
    </row>
    <row r="112" spans="3:18" s="90" customFormat="1">
      <c r="C112" s="170" t="s">
        <v>40</v>
      </c>
      <c r="D112" s="89">
        <f>集計用データ!AS2</f>
        <v>1</v>
      </c>
      <c r="E112" s="89" t="e">
        <f>HLOOKUP($E$85,$H$101:$M$116,12,FALSE)</f>
        <v>#N/A</v>
      </c>
      <c r="F112" s="89" t="e">
        <f>HLOOKUP($F$85,$H$101:$M$116,12,FALSE)</f>
        <v>#N/A</v>
      </c>
      <c r="G112" s="166"/>
      <c r="H112" s="89">
        <v>2.2173913043478262</v>
      </c>
      <c r="I112" s="89">
        <v>2.0464135021097047</v>
      </c>
      <c r="J112" s="128">
        <v>2.1276359600443953</v>
      </c>
      <c r="K112" s="128">
        <v>1.858974358974359</v>
      </c>
      <c r="L112" s="128">
        <v>2.0423280423280423</v>
      </c>
      <c r="M112" s="128">
        <v>1.5294117647058822</v>
      </c>
      <c r="Q112" s="89" t="s">
        <v>429</v>
      </c>
      <c r="R112" s="89" t="s">
        <v>465</v>
      </c>
    </row>
    <row r="113" spans="3:18" s="90" customFormat="1">
      <c r="C113" s="170" t="s">
        <v>47</v>
      </c>
      <c r="D113" s="89">
        <f>集計用データ!AT2</f>
        <v>1</v>
      </c>
      <c r="E113" s="89" t="e">
        <f>HLOOKUP($E$85,$H$101:$M$116,13,FALSE)</f>
        <v>#N/A</v>
      </c>
      <c r="F113" s="89" t="e">
        <f>HLOOKUP($F$85,$H$101:$M$116,13,FALSE)</f>
        <v>#N/A</v>
      </c>
      <c r="G113" s="166"/>
      <c r="H113" s="89">
        <v>2.2333333333333334</v>
      </c>
      <c r="I113" s="89">
        <v>2.0274841437632136</v>
      </c>
      <c r="J113" s="128">
        <v>2.0855555555555556</v>
      </c>
      <c r="K113" s="128">
        <v>1.8938906752411575</v>
      </c>
      <c r="L113" s="128">
        <v>1.9263157894736842</v>
      </c>
      <c r="M113" s="128">
        <v>1.4823529411764707</v>
      </c>
      <c r="Q113" s="89" t="s">
        <v>430</v>
      </c>
      <c r="R113" s="89" t="s">
        <v>466</v>
      </c>
    </row>
    <row r="114" spans="3:18" s="90" customFormat="1">
      <c r="C114" s="170" t="s">
        <v>48</v>
      </c>
      <c r="D114" s="89">
        <f>集計用データ!AU2</f>
        <v>1</v>
      </c>
      <c r="E114" s="89" t="e">
        <f>HLOOKUP($E$85,$H$101:$M$116,14,FALSE)</f>
        <v>#N/A</v>
      </c>
      <c r="F114" s="89" t="e">
        <f>HLOOKUP($F$85,$H$101:$M$116,14,FALSE)</f>
        <v>#N/A</v>
      </c>
      <c r="G114" s="166"/>
      <c r="H114" s="89">
        <v>1.8174807197943446</v>
      </c>
      <c r="I114" s="89">
        <v>1.9150743099787686</v>
      </c>
      <c r="J114" s="128">
        <v>2.0378619153674835</v>
      </c>
      <c r="K114" s="128">
        <v>2.0836012861736335</v>
      </c>
      <c r="L114" s="128">
        <v>2.162303664921466</v>
      </c>
      <c r="M114" s="128">
        <v>1.6941176470588235</v>
      </c>
      <c r="Q114" s="89" t="s">
        <v>431</v>
      </c>
      <c r="R114" s="89" t="s">
        <v>467</v>
      </c>
    </row>
    <row r="115" spans="3:18" s="90" customFormat="1">
      <c r="C115" s="170" t="s">
        <v>100</v>
      </c>
      <c r="D115" s="89">
        <f>集計用データ!AV2</f>
        <v>1</v>
      </c>
      <c r="E115" s="89" t="e">
        <f>HLOOKUP($E$85,$H$101:$M$116,15,FALSE)</f>
        <v>#N/A</v>
      </c>
      <c r="F115" s="89" t="e">
        <f>HLOOKUP($F$85,$H$101:$M$116,15,FALSE)</f>
        <v>#N/A</v>
      </c>
      <c r="G115" s="166"/>
      <c r="H115" s="89">
        <v>2.3785166240409206</v>
      </c>
      <c r="I115" s="89">
        <v>2.1120507399577169</v>
      </c>
      <c r="J115" s="128">
        <v>2.1531631520532741</v>
      </c>
      <c r="K115" s="128">
        <v>1.7820512820512822</v>
      </c>
      <c r="L115" s="128">
        <v>1.8947368421052631</v>
      </c>
      <c r="M115" s="128">
        <v>1.5411764705882354</v>
      </c>
      <c r="Q115" s="89" t="s">
        <v>432</v>
      </c>
      <c r="R115" s="89" t="s">
        <v>468</v>
      </c>
    </row>
    <row r="116" spans="3:18" s="90" customFormat="1">
      <c r="C116" s="170" t="s">
        <v>49</v>
      </c>
      <c r="D116" s="89">
        <f>集計用データ!AW2</f>
        <v>1</v>
      </c>
      <c r="E116" s="89" t="e">
        <f>HLOOKUP($E$85,$H$101:$M$116,16,FALSE)</f>
        <v>#N/A</v>
      </c>
      <c r="F116" s="89" t="e">
        <f>HLOOKUP($F$85,$H$101:$M$116,16,FALSE)</f>
        <v>#N/A</v>
      </c>
      <c r="G116" s="166"/>
      <c r="H116" s="89">
        <v>2.498714652956298</v>
      </c>
      <c r="I116" s="89">
        <v>2.4228329809725158</v>
      </c>
      <c r="J116" s="128">
        <v>2.3953488372093021</v>
      </c>
      <c r="K116" s="128">
        <v>2.3012820512820511</v>
      </c>
      <c r="L116" s="128">
        <v>2.421875</v>
      </c>
      <c r="M116" s="128">
        <v>2.0352941176470587</v>
      </c>
      <c r="Q116" s="89" t="s">
        <v>433</v>
      </c>
      <c r="R116" s="89" t="s">
        <v>469</v>
      </c>
    </row>
    <row r="117" spans="3:18" s="90" customFormat="1">
      <c r="C117" s="166"/>
      <c r="G117" s="166"/>
      <c r="J117" s="129"/>
      <c r="K117" s="129"/>
      <c r="M117" s="129"/>
    </row>
    <row r="118" spans="3:18" s="90" customFormat="1" ht="27">
      <c r="C118" s="168" t="s">
        <v>211</v>
      </c>
      <c r="D118" s="187" t="s">
        <v>219</v>
      </c>
      <c r="E118" s="88" t="str">
        <f>E85</f>
        <v>あなたと同じ術式</v>
      </c>
      <c r="F118" s="88" t="str">
        <f>F85</f>
        <v>比較術式</v>
      </c>
      <c r="G118" s="166"/>
      <c r="H118" s="88" t="s">
        <v>133</v>
      </c>
      <c r="I118" s="88" t="s">
        <v>243</v>
      </c>
      <c r="J118" s="88" t="s">
        <v>262</v>
      </c>
      <c r="K118" s="130" t="s">
        <v>242</v>
      </c>
      <c r="L118" s="88" t="s">
        <v>131</v>
      </c>
      <c r="M118" s="130" t="s">
        <v>132</v>
      </c>
    </row>
    <row r="119" spans="3:18" s="90" customFormat="1">
      <c r="C119" s="170" t="s">
        <v>101</v>
      </c>
      <c r="D119" s="89">
        <f>集計用データ!AX2</f>
        <v>1</v>
      </c>
      <c r="E119" s="186" t="e">
        <f>HLOOKUP($E$85,$H$118:$M$126,2,FALSE)</f>
        <v>#N/A</v>
      </c>
      <c r="F119" s="89" t="e">
        <f>HLOOKUP($F$85,$H$118:$M$126,2,FALSE)</f>
        <v>#N/A</v>
      </c>
      <c r="G119" s="166"/>
      <c r="H119" s="89">
        <v>2.1564102564102563</v>
      </c>
      <c r="I119" s="89">
        <v>1.4694736842105263</v>
      </c>
      <c r="J119" s="128">
        <v>1.7624861265260821</v>
      </c>
      <c r="K119" s="128">
        <v>1.7041800643086817</v>
      </c>
      <c r="L119" s="128">
        <v>2.0104166666666665</v>
      </c>
      <c r="M119" s="128">
        <v>1.2941176470588236</v>
      </c>
      <c r="Q119" s="89" t="s">
        <v>434</v>
      </c>
      <c r="R119" s="89" t="s">
        <v>470</v>
      </c>
    </row>
    <row r="120" spans="3:18" s="90" customFormat="1">
      <c r="C120" s="170" t="s">
        <v>102</v>
      </c>
      <c r="D120" s="89">
        <f>集計用データ!AY2</f>
        <v>1</v>
      </c>
      <c r="E120" s="186" t="e">
        <f>HLOOKUP($E$85,$H$118:$M$126,3,FALSE)</f>
        <v>#N/A</v>
      </c>
      <c r="F120" s="89" t="e">
        <f>HLOOKUP($F$85,$H$118:$M$126,3,FALSE)</f>
        <v>#N/A</v>
      </c>
      <c r="G120" s="166"/>
      <c r="H120" s="89">
        <v>2.4910485933503836</v>
      </c>
      <c r="I120" s="89">
        <v>1.6139240506329113</v>
      </c>
      <c r="J120" s="128">
        <v>1.5787139689578713</v>
      </c>
      <c r="K120" s="128">
        <v>1.572347266881029</v>
      </c>
      <c r="L120" s="128">
        <v>2.5677083333333335</v>
      </c>
      <c r="M120" s="128">
        <v>1.3176470588235294</v>
      </c>
      <c r="Q120" s="89" t="s">
        <v>435</v>
      </c>
      <c r="R120" s="89" t="s">
        <v>471</v>
      </c>
    </row>
    <row r="121" spans="3:18" s="90" customFormat="1">
      <c r="C121" s="170" t="s">
        <v>103</v>
      </c>
      <c r="D121" s="89">
        <f>集計用データ!AZ2</f>
        <v>1</v>
      </c>
      <c r="E121" s="186" t="e">
        <f>HLOOKUP($E$85,$H$118:$M$126,4,FALSE)</f>
        <v>#N/A</v>
      </c>
      <c r="F121" s="89" t="e">
        <f>HLOOKUP($F$85,$H$118:$M$126,4,FALSE)</f>
        <v>#N/A</v>
      </c>
      <c r="G121" s="166"/>
      <c r="H121" s="89">
        <v>2.6915167095115682</v>
      </c>
      <c r="I121" s="89">
        <v>2.3354430379746836</v>
      </c>
      <c r="J121" s="128">
        <v>2.2872928176795582</v>
      </c>
      <c r="K121" s="128">
        <v>2.405144694533762</v>
      </c>
      <c r="L121" s="128">
        <v>2.6321243523316062</v>
      </c>
      <c r="M121" s="128">
        <v>1.5764705882352941</v>
      </c>
      <c r="Q121" s="89" t="s">
        <v>436</v>
      </c>
      <c r="R121" s="89" t="s">
        <v>472</v>
      </c>
    </row>
    <row r="122" spans="3:18" s="90" customFormat="1">
      <c r="C122" s="170" t="s">
        <v>104</v>
      </c>
      <c r="D122" s="89">
        <f>集計用データ!BA2</f>
        <v>1</v>
      </c>
      <c r="E122" s="186" t="e">
        <f>HLOOKUP($E$85,$H$118:$M$126,5,FALSE)</f>
        <v>#N/A</v>
      </c>
      <c r="F122" s="89" t="e">
        <f>HLOOKUP($F$85,$H$118:$M$126,5,FALSE)</f>
        <v>#N/A</v>
      </c>
      <c r="G122" s="166"/>
      <c r="H122" s="89">
        <v>2.7666666666666666</v>
      </c>
      <c r="I122" s="89">
        <v>2.3122362869198314</v>
      </c>
      <c r="J122" s="128">
        <v>2.3075221238938055</v>
      </c>
      <c r="K122" s="128">
        <v>2.3782051282051282</v>
      </c>
      <c r="L122" s="128">
        <v>2.703125</v>
      </c>
      <c r="M122" s="128">
        <v>1.5411764705882354</v>
      </c>
      <c r="Q122" s="89" t="s">
        <v>437</v>
      </c>
      <c r="R122" s="89" t="s">
        <v>473</v>
      </c>
    </row>
    <row r="123" spans="3:18" s="90" customFormat="1">
      <c r="C123" s="170" t="s">
        <v>105</v>
      </c>
      <c r="D123" s="89">
        <f>集計用データ!BB2</f>
        <v>1</v>
      </c>
      <c r="E123" s="186" t="e">
        <f>HLOOKUP($E$85,$H$118:$M$126,6,FALSE)</f>
        <v>#N/A</v>
      </c>
      <c r="F123" s="89" t="e">
        <f>HLOOKUP($F$85,$H$118:$M$126,6,FALSE)</f>
        <v>#N/A</v>
      </c>
      <c r="G123" s="166"/>
      <c r="H123" s="89">
        <v>1.9562982005141387</v>
      </c>
      <c r="I123" s="89">
        <v>1.8428874734607219</v>
      </c>
      <c r="J123" s="128">
        <v>1.8422222222222222</v>
      </c>
      <c r="K123" s="128">
        <v>1.6774193548387097</v>
      </c>
      <c r="L123" s="128">
        <v>1.7801047120418849</v>
      </c>
      <c r="M123" s="128">
        <v>1.4941176470588236</v>
      </c>
      <c r="Q123" s="89" t="s">
        <v>438</v>
      </c>
      <c r="R123" s="89" t="s">
        <v>474</v>
      </c>
    </row>
    <row r="124" spans="3:18" s="90" customFormat="1" ht="27">
      <c r="C124" s="170" t="s">
        <v>106</v>
      </c>
      <c r="D124" s="89">
        <f>集計用データ!BD2</f>
        <v>1</v>
      </c>
      <c r="E124" s="186" t="e">
        <f>HLOOKUP($E$85,$H$118:$M$126,7,FALSE)</f>
        <v>#N/A</v>
      </c>
      <c r="F124" s="89" t="e">
        <f>HLOOKUP($F$85,$H$118:$M$126,7,FALSE)</f>
        <v>#N/A</v>
      </c>
      <c r="G124" s="166"/>
      <c r="H124" s="89">
        <v>2.2297650130548301</v>
      </c>
      <c r="I124" s="89">
        <v>1.8406113537117903</v>
      </c>
      <c r="J124" s="128">
        <v>1.8969072164948453</v>
      </c>
      <c r="K124" s="128">
        <v>1.6946308724832215</v>
      </c>
      <c r="L124" s="128">
        <v>2.053763440860215</v>
      </c>
      <c r="M124" s="128">
        <v>1.3703703703703705</v>
      </c>
      <c r="Q124" s="89" t="s">
        <v>439</v>
      </c>
      <c r="R124" s="89" t="s">
        <v>475</v>
      </c>
    </row>
    <row r="125" spans="3:18" s="90" customFormat="1" ht="27">
      <c r="C125" s="170" t="s">
        <v>107</v>
      </c>
      <c r="D125" s="89">
        <f>集計用データ!BE2</f>
        <v>1</v>
      </c>
      <c r="E125" s="186" t="e">
        <f>HLOOKUP($E$85,$H$118:$M$126,8,FALSE)</f>
        <v>#N/A</v>
      </c>
      <c r="F125" s="89" t="e">
        <f>HLOOKUP($F$85,$H$118:$M$126,8,FALSE)</f>
        <v>#N/A</v>
      </c>
      <c r="G125" s="166"/>
      <c r="H125" s="89">
        <v>2.5473684210526315</v>
      </c>
      <c r="I125" s="89">
        <v>2.3149779735682818</v>
      </c>
      <c r="J125" s="128">
        <v>2.2580275229357798</v>
      </c>
      <c r="K125" s="128">
        <v>2.074829931972789</v>
      </c>
      <c r="L125" s="128">
        <v>2.3262032085561497</v>
      </c>
      <c r="M125" s="128">
        <v>1.4567901234567902</v>
      </c>
      <c r="Q125" s="89" t="s">
        <v>440</v>
      </c>
      <c r="R125" s="89" t="s">
        <v>476</v>
      </c>
    </row>
    <row r="126" spans="3:18" s="90" customFormat="1">
      <c r="C126" s="170" t="s">
        <v>43</v>
      </c>
      <c r="D126" s="89">
        <f>集計用データ!BG2</f>
        <v>1</v>
      </c>
      <c r="E126" s="186" t="e">
        <f>HLOOKUP($E$85,$H$118:$M$126,9,FALSE)</f>
        <v>#N/A</v>
      </c>
      <c r="F126" s="89" t="e">
        <f>HLOOKUP($F$85,$H$118:$M$126,9,FALSE)</f>
        <v>#N/A</v>
      </c>
      <c r="G126" s="166"/>
      <c r="H126" s="89">
        <v>2.0549450549450547</v>
      </c>
      <c r="I126" s="89">
        <v>1.7077625570776256</v>
      </c>
      <c r="J126" s="128">
        <v>1.7539975399753998</v>
      </c>
      <c r="K126" s="128">
        <v>1.5471014492753623</v>
      </c>
      <c r="L126" s="128">
        <v>1.7613636363636365</v>
      </c>
      <c r="M126" s="128">
        <v>1.1333333333333333</v>
      </c>
      <c r="Q126" s="89" t="s">
        <v>441</v>
      </c>
      <c r="R126" s="89" t="s">
        <v>477</v>
      </c>
    </row>
    <row r="127" spans="3:18" s="90" customFormat="1">
      <c r="C127" s="166"/>
      <c r="G127" s="166"/>
      <c r="J127" s="129"/>
      <c r="K127" s="129"/>
      <c r="M127" s="129"/>
    </row>
    <row r="128" spans="3:18" s="90" customFormat="1">
      <c r="C128" s="172" t="s">
        <v>121</v>
      </c>
      <c r="D128" s="173" t="s">
        <v>260</v>
      </c>
      <c r="E128" s="174"/>
      <c r="F128" s="172"/>
      <c r="G128" s="172"/>
      <c r="J128" s="129"/>
      <c r="K128" s="129"/>
      <c r="M128" s="129"/>
    </row>
    <row r="129" spans="1:13" s="90" customFormat="1">
      <c r="C129" s="169" t="s">
        <v>481</v>
      </c>
      <c r="D129" s="88" t="str">
        <f>E85</f>
        <v>あなたと同じ術式</v>
      </c>
      <c r="E129" s="175" t="str">
        <f>患者基本情報!$B$3&amp;"さん 術後1年"</f>
        <v>さん 術後1年</v>
      </c>
      <c r="F129" s="175" t="str">
        <f>患者基本情報!$B$3&amp;"さん 現在"</f>
        <v>さん 現在</v>
      </c>
      <c r="G129" s="166"/>
      <c r="H129" s="88" t="s">
        <v>133</v>
      </c>
      <c r="I129" s="88" t="s">
        <v>243</v>
      </c>
      <c r="J129" s="88" t="s">
        <v>262</v>
      </c>
      <c r="K129" s="130" t="s">
        <v>242</v>
      </c>
      <c r="L129" s="88" t="s">
        <v>131</v>
      </c>
      <c r="M129" s="130" t="s">
        <v>132</v>
      </c>
    </row>
    <row r="130" spans="1:13" s="90" customFormat="1">
      <c r="C130" s="176">
        <v>-0.13800000000000001</v>
      </c>
      <c r="D130" s="177" t="e">
        <f>HLOOKUP($E$85,$H$129:$M$130,2,FALSE)</f>
        <v>#N/A</v>
      </c>
      <c r="E130" s="177" t="e">
        <f>患者基本情報!B8/患者基本情報!B7-1</f>
        <v>#DIV/0!</v>
      </c>
      <c r="F130" s="177" t="e">
        <f>質問票!J1/患者基本情報!B7-1</f>
        <v>#DIV/0!</v>
      </c>
      <c r="G130" s="166"/>
      <c r="H130" s="176">
        <v>-0.13800000000000001</v>
      </c>
      <c r="I130" s="176">
        <v>-8.8999999999999996E-2</v>
      </c>
      <c r="J130" s="178">
        <v>-7.9254488228438183E-2</v>
      </c>
      <c r="K130" s="178">
        <v>-6.885135224913487E-2</v>
      </c>
      <c r="L130" s="178">
        <v>-0.10946656170212769</v>
      </c>
      <c r="M130" s="178">
        <v>-1.624501866666667E-2</v>
      </c>
    </row>
    <row r="131" spans="1:13" s="90" customFormat="1">
      <c r="C131" s="179"/>
      <c r="D131" s="180"/>
      <c r="E131" s="181" t="s">
        <v>220</v>
      </c>
      <c r="F131" s="90" t="s">
        <v>221</v>
      </c>
      <c r="G131" s="166"/>
      <c r="J131" s="129"/>
      <c r="M131" s="129"/>
    </row>
    <row r="132" spans="1:13" s="90" customFormat="1">
      <c r="C132" s="179"/>
      <c r="D132" s="182"/>
      <c r="G132" s="166"/>
      <c r="J132" s="129"/>
      <c r="M132" s="129"/>
    </row>
    <row r="133" spans="1:13" s="77" customFormat="1">
      <c r="C133" s="78"/>
      <c r="G133" s="78"/>
      <c r="J133" s="131"/>
      <c r="M133" s="131"/>
    </row>
    <row r="134" spans="1:13" s="80" customFormat="1">
      <c r="A134" s="80" t="s">
        <v>87</v>
      </c>
      <c r="C134" s="81"/>
      <c r="G134" s="81"/>
    </row>
    <row r="135" spans="1:13" s="82" customFormat="1">
      <c r="B135" s="83" t="s">
        <v>174</v>
      </c>
      <c r="C135" s="82" t="s">
        <v>80</v>
      </c>
      <c r="G135" s="81"/>
    </row>
    <row r="136" spans="1:13" s="82" customFormat="1" ht="175.5">
      <c r="C136" s="81" t="s">
        <v>124</v>
      </c>
      <c r="G136" s="81"/>
    </row>
    <row r="137" spans="1:13" s="82" customFormat="1">
      <c r="B137" s="83" t="s">
        <v>81</v>
      </c>
      <c r="C137" s="82" t="s">
        <v>44</v>
      </c>
      <c r="G137" s="81"/>
    </row>
    <row r="138" spans="1:13" s="82" customFormat="1" ht="81">
      <c r="B138" s="83"/>
      <c r="C138" s="81" t="s">
        <v>125</v>
      </c>
      <c r="G138" s="81"/>
    </row>
    <row r="139" spans="1:13" s="82" customFormat="1">
      <c r="B139" s="83" t="s">
        <v>82</v>
      </c>
      <c r="C139" s="82" t="s">
        <v>88</v>
      </c>
      <c r="G139" s="81"/>
    </row>
    <row r="140" spans="1:13" s="82" customFormat="1" ht="175.5">
      <c r="C140" s="81" t="s">
        <v>126</v>
      </c>
      <c r="G140" s="81"/>
    </row>
    <row r="141" spans="1:13" s="82" customFormat="1">
      <c r="B141" s="83" t="s">
        <v>83</v>
      </c>
      <c r="C141" s="82" t="s">
        <v>39</v>
      </c>
      <c r="G141" s="81"/>
    </row>
    <row r="142" spans="1:13" s="82" customFormat="1" ht="243">
      <c r="C142" s="81" t="s">
        <v>127</v>
      </c>
      <c r="G142" s="81"/>
    </row>
    <row r="143" spans="1:13" s="82" customFormat="1">
      <c r="B143" s="83" t="s">
        <v>84</v>
      </c>
      <c r="C143" s="82" t="s">
        <v>40</v>
      </c>
      <c r="G143" s="81"/>
    </row>
    <row r="144" spans="1:13" s="82" customFormat="1" ht="148.5">
      <c r="C144" s="81" t="s">
        <v>128</v>
      </c>
      <c r="G144" s="81"/>
    </row>
    <row r="145" spans="2:7" s="82" customFormat="1">
      <c r="B145" s="83" t="s">
        <v>85</v>
      </c>
      <c r="C145" s="82" t="s">
        <v>41</v>
      </c>
      <c r="G145" s="81"/>
    </row>
    <row r="146" spans="2:7" s="82" customFormat="1" ht="135">
      <c r="B146" s="83"/>
      <c r="C146" s="81" t="s">
        <v>129</v>
      </c>
      <c r="G146" s="81"/>
    </row>
    <row r="147" spans="2:7" s="82" customFormat="1">
      <c r="B147" s="83" t="s">
        <v>86</v>
      </c>
      <c r="C147" s="82" t="s">
        <v>89</v>
      </c>
      <c r="G147" s="81"/>
    </row>
    <row r="148" spans="2:7" s="82" customFormat="1" ht="108">
      <c r="C148" s="81" t="s">
        <v>166</v>
      </c>
      <c r="G148" s="81"/>
    </row>
    <row r="149" spans="2:7" s="33" customFormat="1">
      <c r="G149" s="32"/>
    </row>
    <row r="150" spans="2:7" s="33" customFormat="1">
      <c r="G150" s="32"/>
    </row>
  </sheetData>
  <sheetProtection sheet="1" objects="1" scenarios="1"/>
  <mergeCells count="16">
    <mergeCell ref="M1:N1"/>
    <mergeCell ref="K1:L1"/>
    <mergeCell ref="R16:R17"/>
    <mergeCell ref="Q16:Q17"/>
    <mergeCell ref="G4:N10"/>
    <mergeCell ref="G12:N17"/>
    <mergeCell ref="F1:G1"/>
    <mergeCell ref="H1:I1"/>
    <mergeCell ref="G19:N25"/>
    <mergeCell ref="G27:N36"/>
    <mergeCell ref="A37:E40"/>
    <mergeCell ref="A20:E20"/>
    <mergeCell ref="A28:E28"/>
    <mergeCell ref="A36:E36"/>
    <mergeCell ref="A21:E26"/>
    <mergeCell ref="A29:E34"/>
  </mergeCells>
  <phoneticPr fontId="2"/>
  <dataValidations count="1">
    <dataValidation type="list" allowBlank="1" showInputMessage="1" showErrorMessage="1" sqref="M1:N1">
      <formula1>$H$85:$M$85</formula1>
    </dataValidation>
  </dataValidations>
  <pageMargins left="0.86614173228346458" right="0.51181102362204722" top="0.70866141732283472" bottom="0.43307086614173229" header="0.19685039370078741" footer="0.19685039370078741"/>
  <pageSetup paperSize="9" orientation="landscape" r:id="rId1"/>
  <headerFooter>
    <oddHeader>&amp;R&amp;G</oddHeader>
    <oddFooter>&amp;R&amp;9「胃癌術後評価を考える」ワーキンググループ　ver.7a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zoomScale="110" zoomScaleNormal="110" workbookViewId="0"/>
  </sheetViews>
  <sheetFormatPr defaultRowHeight="13.5"/>
  <cols>
    <col min="2" max="2" width="4.25" customWidth="1"/>
    <col min="3" max="3" width="26.5" customWidth="1"/>
    <col min="6" max="6" width="9.125" bestFit="1" customWidth="1"/>
    <col min="7" max="7" width="7.75" style="1" customWidth="1"/>
    <col min="8" max="14" width="8.125" customWidth="1"/>
    <col min="15" max="16" width="4.75" customWidth="1"/>
    <col min="17" max="17" width="15.625" customWidth="1"/>
    <col min="18" max="18" width="10.625" bestFit="1" customWidth="1"/>
  </cols>
  <sheetData>
    <row r="1" spans="1:18" ht="17.25">
      <c r="A1" s="74" t="str">
        <f>患者基本情報!B3 &amp;" "&amp;患者基本情報!D3</f>
        <v xml:space="preserve"> </v>
      </c>
      <c r="B1" s="74"/>
      <c r="C1" s="36" t="s">
        <v>108</v>
      </c>
      <c r="D1" s="36" t="str">
        <f>"("&amp;YEAR(質問票!F1)&amp;"/"&amp;MONTH(質問票!F1)&amp;"/"&amp;DAY(質問票!F1)&amp;" 現在)"</f>
        <v>(1900/1/0 現在)</v>
      </c>
      <c r="E1" s="36"/>
      <c r="F1" s="213" t="s">
        <v>394</v>
      </c>
      <c r="G1" s="213"/>
      <c r="H1" s="214" t="str">
        <f>患者基本情報!I14&amp;"("&amp;患者基本情報!I17&amp;")"</f>
        <v>未選択(未選択)</v>
      </c>
      <c r="I1" s="215"/>
      <c r="J1" s="36"/>
      <c r="K1" s="209" t="s">
        <v>340</v>
      </c>
      <c r="L1" s="209"/>
      <c r="M1" s="207"/>
      <c r="N1" s="208"/>
      <c r="O1" s="36"/>
      <c r="P1" s="101"/>
    </row>
    <row r="2" spans="1:18">
      <c r="A2" s="36"/>
      <c r="B2" s="36"/>
      <c r="C2" s="36"/>
      <c r="D2" s="36"/>
      <c r="E2" s="36"/>
      <c r="F2" s="36"/>
      <c r="H2" s="36"/>
      <c r="I2" s="36"/>
      <c r="J2" s="36"/>
      <c r="K2" s="36"/>
      <c r="L2" s="36"/>
      <c r="M2" s="36"/>
      <c r="N2" s="36"/>
      <c r="O2" s="36"/>
      <c r="P2" s="101"/>
    </row>
    <row r="3" spans="1:18" ht="13.5" customHeight="1">
      <c r="A3" s="36"/>
      <c r="B3" s="36"/>
      <c r="C3" s="36"/>
      <c r="D3" s="36"/>
      <c r="E3" s="36"/>
      <c r="F3" s="36"/>
      <c r="G3" s="86" t="s">
        <v>373</v>
      </c>
      <c r="H3" s="76"/>
      <c r="I3" s="76"/>
      <c r="J3" s="76"/>
      <c r="K3" s="76"/>
      <c r="L3" s="76"/>
      <c r="M3" s="76"/>
      <c r="N3" s="76"/>
      <c r="O3" s="36"/>
      <c r="P3" s="101"/>
    </row>
    <row r="4" spans="1:18" ht="13.5" customHeight="1">
      <c r="A4" s="36"/>
      <c r="B4" s="36"/>
      <c r="C4" s="36"/>
      <c r="D4" s="36"/>
      <c r="E4" s="36"/>
      <c r="F4" s="36"/>
      <c r="G4" s="205" t="str">
        <f>IF($D$86&gt;=3,C136,"特に心配はいりません")</f>
        <v>特に心配はいりません</v>
      </c>
      <c r="H4" s="205"/>
      <c r="I4" s="205"/>
      <c r="J4" s="205"/>
      <c r="K4" s="205"/>
      <c r="L4" s="205"/>
      <c r="M4" s="205"/>
      <c r="N4" s="205"/>
      <c r="O4" s="36"/>
      <c r="P4" s="101"/>
      <c r="Q4" t="s">
        <v>200</v>
      </c>
    </row>
    <row r="5" spans="1:18">
      <c r="A5" s="36"/>
      <c r="B5" s="36"/>
      <c r="C5" s="36"/>
      <c r="D5" s="36"/>
      <c r="E5" s="36"/>
      <c r="F5" s="36"/>
      <c r="G5" s="205"/>
      <c r="H5" s="205"/>
      <c r="I5" s="205"/>
      <c r="J5" s="205"/>
      <c r="K5" s="205"/>
      <c r="L5" s="205"/>
      <c r="M5" s="205"/>
      <c r="N5" s="205"/>
      <c r="O5" s="36"/>
      <c r="P5" s="101"/>
      <c r="Q5" t="s">
        <v>216</v>
      </c>
    </row>
    <row r="6" spans="1:18">
      <c r="A6" s="36"/>
      <c r="B6" s="36"/>
      <c r="C6" s="36"/>
      <c r="D6" s="36"/>
      <c r="E6" s="36"/>
      <c r="F6" s="36"/>
      <c r="G6" s="205"/>
      <c r="H6" s="205"/>
      <c r="I6" s="205"/>
      <c r="J6" s="205"/>
      <c r="K6" s="205"/>
      <c r="L6" s="205"/>
      <c r="M6" s="205"/>
      <c r="N6" s="205"/>
      <c r="O6" s="36"/>
      <c r="P6" s="101"/>
      <c r="Q6" s="92"/>
      <c r="R6" s="92" t="s">
        <v>403</v>
      </c>
    </row>
    <row r="7" spans="1:18">
      <c r="A7" s="36"/>
      <c r="B7" s="36"/>
      <c r="C7" s="36"/>
      <c r="D7" s="36"/>
      <c r="E7" s="36"/>
      <c r="F7" s="36"/>
      <c r="G7" s="205"/>
      <c r="H7" s="205"/>
      <c r="I7" s="205"/>
      <c r="J7" s="205"/>
      <c r="K7" s="205"/>
      <c r="L7" s="205"/>
      <c r="M7" s="205"/>
      <c r="N7" s="205"/>
      <c r="O7" s="36"/>
      <c r="P7" s="101"/>
      <c r="Q7" s="79" t="s">
        <v>38</v>
      </c>
      <c r="R7" s="92" t="s">
        <v>374</v>
      </c>
    </row>
    <row r="8" spans="1:18">
      <c r="A8" s="36"/>
      <c r="B8" s="36"/>
      <c r="C8" s="36"/>
      <c r="D8" s="36"/>
      <c r="E8" s="36"/>
      <c r="F8" s="36"/>
      <c r="G8" s="205"/>
      <c r="H8" s="205"/>
      <c r="I8" s="205"/>
      <c r="J8" s="205"/>
      <c r="K8" s="205"/>
      <c r="L8" s="205"/>
      <c r="M8" s="205"/>
      <c r="N8" s="205"/>
      <c r="O8" s="36"/>
      <c r="P8" s="101"/>
      <c r="Q8" s="79" t="s">
        <v>44</v>
      </c>
      <c r="R8" s="92" t="s">
        <v>375</v>
      </c>
    </row>
    <row r="9" spans="1:18">
      <c r="A9" s="36"/>
      <c r="B9" s="36"/>
      <c r="C9" s="36"/>
      <c r="D9" s="36"/>
      <c r="E9" s="36"/>
      <c r="F9" s="36"/>
      <c r="G9" s="205"/>
      <c r="H9" s="205"/>
      <c r="I9" s="205"/>
      <c r="J9" s="205"/>
      <c r="K9" s="205"/>
      <c r="L9" s="205"/>
      <c r="M9" s="205"/>
      <c r="N9" s="205"/>
      <c r="O9" s="36"/>
      <c r="P9" s="101"/>
      <c r="Q9" s="79" t="s">
        <v>90</v>
      </c>
      <c r="R9" s="92" t="s">
        <v>376</v>
      </c>
    </row>
    <row r="10" spans="1:18">
      <c r="A10" s="36"/>
      <c r="B10" s="36"/>
      <c r="C10" s="36"/>
      <c r="D10" s="36"/>
      <c r="E10" s="36"/>
      <c r="F10" s="36"/>
      <c r="G10" s="205"/>
      <c r="H10" s="205"/>
      <c r="I10" s="205"/>
      <c r="J10" s="205"/>
      <c r="K10" s="205"/>
      <c r="L10" s="205"/>
      <c r="M10" s="205"/>
      <c r="N10" s="205"/>
      <c r="O10" s="36"/>
      <c r="P10" s="101"/>
      <c r="Q10" s="79" t="s">
        <v>39</v>
      </c>
      <c r="R10" s="92" t="s">
        <v>377</v>
      </c>
    </row>
    <row r="11" spans="1:18">
      <c r="A11" s="36"/>
      <c r="B11" s="36"/>
      <c r="C11" s="36"/>
      <c r="D11" s="36"/>
      <c r="E11" s="36"/>
      <c r="F11" s="36"/>
      <c r="G11" s="86" t="s">
        <v>168</v>
      </c>
      <c r="H11" s="36"/>
      <c r="I11" s="36"/>
      <c r="J11" s="36"/>
      <c r="K11" s="36"/>
      <c r="L11" s="36"/>
      <c r="M11" s="36"/>
      <c r="N11" s="36"/>
      <c r="O11" s="36"/>
      <c r="P11" s="101"/>
      <c r="Q11" s="79" t="s">
        <v>40</v>
      </c>
      <c r="R11" s="92" t="s">
        <v>378</v>
      </c>
    </row>
    <row r="12" spans="1:18" ht="13.5" customHeight="1">
      <c r="A12" s="36"/>
      <c r="B12" s="36"/>
      <c r="C12" s="36"/>
      <c r="D12" s="36"/>
      <c r="E12" s="36"/>
      <c r="F12" s="36"/>
      <c r="G12" s="205" t="str">
        <f>IF($D$87&gt;=3,C138,"特に心配はいりません")</f>
        <v>特に心配はいりません</v>
      </c>
      <c r="H12" s="205"/>
      <c r="I12" s="205"/>
      <c r="J12" s="205"/>
      <c r="K12" s="205"/>
      <c r="L12" s="205"/>
      <c r="M12" s="205"/>
      <c r="N12" s="205"/>
      <c r="O12" s="36"/>
      <c r="P12" s="101"/>
      <c r="Q12" s="79" t="s">
        <v>41</v>
      </c>
      <c r="R12" s="92" t="s">
        <v>379</v>
      </c>
    </row>
    <row r="13" spans="1:18">
      <c r="A13" s="36"/>
      <c r="B13" s="36"/>
      <c r="C13" s="36"/>
      <c r="D13" s="36"/>
      <c r="E13" s="36"/>
      <c r="F13" s="36"/>
      <c r="G13" s="205"/>
      <c r="H13" s="205"/>
      <c r="I13" s="205"/>
      <c r="J13" s="205"/>
      <c r="K13" s="205"/>
      <c r="L13" s="205"/>
      <c r="M13" s="205"/>
      <c r="N13" s="205"/>
      <c r="O13" s="36"/>
      <c r="P13" s="101"/>
      <c r="Q13" s="79" t="s">
        <v>42</v>
      </c>
      <c r="R13" s="92" t="s">
        <v>380</v>
      </c>
    </row>
    <row r="14" spans="1:18" ht="13.5" customHeight="1">
      <c r="A14" s="36"/>
      <c r="B14" s="36"/>
      <c r="C14" s="36"/>
      <c r="D14" s="36"/>
      <c r="E14" s="36"/>
      <c r="F14" s="36"/>
      <c r="G14" s="205"/>
      <c r="H14" s="205"/>
      <c r="I14" s="205"/>
      <c r="J14" s="205"/>
      <c r="K14" s="205"/>
      <c r="L14" s="205"/>
      <c r="M14" s="205"/>
      <c r="N14" s="205"/>
      <c r="O14" s="36"/>
      <c r="P14" s="101"/>
      <c r="Q14" s="152" t="s">
        <v>330</v>
      </c>
      <c r="R14" s="151" t="s">
        <v>331</v>
      </c>
    </row>
    <row r="15" spans="1:18">
      <c r="A15" s="36"/>
      <c r="B15" s="36"/>
      <c r="C15" s="36"/>
      <c r="D15" s="36"/>
      <c r="E15" s="36"/>
      <c r="F15" s="36"/>
      <c r="G15" s="205"/>
      <c r="H15" s="205"/>
      <c r="I15" s="205"/>
      <c r="J15" s="205"/>
      <c r="K15" s="205"/>
      <c r="L15" s="205"/>
      <c r="M15" s="205"/>
      <c r="N15" s="205"/>
      <c r="O15" s="36"/>
      <c r="P15" s="101"/>
      <c r="Q15" s="152" t="s">
        <v>329</v>
      </c>
      <c r="R15" s="151" t="s">
        <v>381</v>
      </c>
    </row>
    <row r="16" spans="1:18" ht="13.5" customHeight="1">
      <c r="A16" s="36"/>
      <c r="B16" s="36"/>
      <c r="C16" s="36"/>
      <c r="D16" s="36"/>
      <c r="E16" s="36"/>
      <c r="F16" s="36"/>
      <c r="G16" s="205"/>
      <c r="H16" s="205"/>
      <c r="I16" s="205"/>
      <c r="J16" s="205"/>
      <c r="K16" s="205"/>
      <c r="L16" s="205"/>
      <c r="M16" s="205"/>
      <c r="N16" s="205"/>
      <c r="O16" s="36"/>
      <c r="P16" s="101"/>
      <c r="Q16" s="212" t="s">
        <v>342</v>
      </c>
      <c r="R16" s="210" t="s">
        <v>344</v>
      </c>
    </row>
    <row r="17" spans="1:18">
      <c r="A17" s="36"/>
      <c r="B17" s="36"/>
      <c r="C17" s="36"/>
      <c r="D17" s="36"/>
      <c r="E17" s="36"/>
      <c r="F17" s="36"/>
      <c r="G17" s="205"/>
      <c r="H17" s="205"/>
      <c r="I17" s="205"/>
      <c r="J17" s="205"/>
      <c r="K17" s="205"/>
      <c r="L17" s="205"/>
      <c r="M17" s="205"/>
      <c r="N17" s="205"/>
      <c r="O17" s="36"/>
      <c r="P17" s="101"/>
      <c r="Q17" s="212"/>
      <c r="R17" s="211"/>
    </row>
    <row r="18" spans="1:18" ht="17.25">
      <c r="A18" s="163" t="str">
        <f>"あなたのPGSAS全体症状スコアは "&amp;TEXT(集計用データ!CC2,"0.00")&amp;" 点です。"</f>
        <v>あなたのPGSAS全体症状スコアは 1.00 点です。</v>
      </c>
      <c r="B18" s="36"/>
      <c r="C18" s="36"/>
      <c r="D18" s="36"/>
      <c r="E18" s="36"/>
      <c r="F18" s="36"/>
      <c r="G18" s="86" t="s">
        <v>382</v>
      </c>
      <c r="H18" s="36"/>
      <c r="I18" s="36"/>
      <c r="J18" s="36"/>
      <c r="K18" s="36"/>
      <c r="L18" s="36"/>
      <c r="M18" s="36"/>
      <c r="N18" s="36"/>
      <c r="O18" s="36"/>
      <c r="P18" s="101"/>
    </row>
    <row r="19" spans="1:18" ht="13.5" customHeight="1">
      <c r="A19" s="36"/>
      <c r="B19" s="36"/>
      <c r="C19" s="36"/>
      <c r="D19" s="36"/>
      <c r="E19" s="36"/>
      <c r="F19" s="36"/>
      <c r="G19" s="205" t="str">
        <f>IF($D$88&gt;=3,C140,"特に心配はいりません")</f>
        <v>特に心配はいりません</v>
      </c>
      <c r="H19" s="205"/>
      <c r="I19" s="205"/>
      <c r="J19" s="205"/>
      <c r="K19" s="205"/>
      <c r="L19" s="205"/>
      <c r="M19" s="205"/>
      <c r="N19" s="205"/>
      <c r="O19" s="36"/>
      <c r="P19" s="101"/>
    </row>
    <row r="20" spans="1:18">
      <c r="A20" s="206" t="s">
        <v>383</v>
      </c>
      <c r="B20" s="206"/>
      <c r="C20" s="206"/>
      <c r="D20" s="206"/>
      <c r="E20" s="206"/>
      <c r="F20" s="36"/>
      <c r="G20" s="205"/>
      <c r="H20" s="205"/>
      <c r="I20" s="205"/>
      <c r="J20" s="205"/>
      <c r="K20" s="205"/>
      <c r="L20" s="205"/>
      <c r="M20" s="205"/>
      <c r="N20" s="205"/>
      <c r="O20" s="36"/>
      <c r="P20" s="101"/>
      <c r="Q20" s="100" t="s">
        <v>218</v>
      </c>
    </row>
    <row r="21" spans="1:18">
      <c r="A21" s="205" t="str">
        <f>IF($D$90&gt;=3,C144,"特に心配はいりません")</f>
        <v>特に心配はいりません</v>
      </c>
      <c r="B21" s="205"/>
      <c r="C21" s="205"/>
      <c r="D21" s="205"/>
      <c r="E21" s="205"/>
      <c r="F21" s="36"/>
      <c r="G21" s="205"/>
      <c r="H21" s="205"/>
      <c r="I21" s="205"/>
      <c r="J21" s="205"/>
      <c r="K21" s="205"/>
      <c r="L21" s="205"/>
      <c r="M21" s="205"/>
      <c r="N21" s="205"/>
      <c r="O21" s="36"/>
      <c r="P21" s="101"/>
      <c r="Q21" s="100" t="s">
        <v>217</v>
      </c>
    </row>
    <row r="22" spans="1:18" ht="13.5" customHeight="1">
      <c r="A22" s="205"/>
      <c r="B22" s="205"/>
      <c r="C22" s="205"/>
      <c r="D22" s="205"/>
      <c r="E22" s="205"/>
      <c r="F22" s="36"/>
      <c r="G22" s="205"/>
      <c r="H22" s="205"/>
      <c r="I22" s="205"/>
      <c r="J22" s="205"/>
      <c r="K22" s="205"/>
      <c r="L22" s="205"/>
      <c r="M22" s="205"/>
      <c r="N22" s="205"/>
      <c r="O22" s="36"/>
      <c r="P22" s="101"/>
    </row>
    <row r="23" spans="1:18" ht="13.5" customHeight="1">
      <c r="A23" s="205"/>
      <c r="B23" s="205"/>
      <c r="C23" s="205"/>
      <c r="D23" s="205"/>
      <c r="E23" s="205"/>
      <c r="F23" s="36"/>
      <c r="G23" s="205"/>
      <c r="H23" s="205"/>
      <c r="I23" s="205"/>
      <c r="J23" s="205"/>
      <c r="K23" s="205"/>
      <c r="L23" s="205"/>
      <c r="M23" s="205"/>
      <c r="N23" s="205"/>
      <c r="O23" s="36"/>
      <c r="P23" s="101"/>
    </row>
    <row r="24" spans="1:18">
      <c r="A24" s="205"/>
      <c r="B24" s="205"/>
      <c r="C24" s="205"/>
      <c r="D24" s="205"/>
      <c r="E24" s="205"/>
      <c r="F24" s="36"/>
      <c r="G24" s="205"/>
      <c r="H24" s="205"/>
      <c r="I24" s="205"/>
      <c r="J24" s="205"/>
      <c r="K24" s="205"/>
      <c r="L24" s="205"/>
      <c r="M24" s="205"/>
      <c r="N24" s="205"/>
      <c r="O24" s="36"/>
      <c r="P24" s="101"/>
    </row>
    <row r="25" spans="1:18">
      <c r="A25" s="205"/>
      <c r="B25" s="205"/>
      <c r="C25" s="205"/>
      <c r="D25" s="205"/>
      <c r="E25" s="205"/>
      <c r="F25" s="36"/>
      <c r="G25" s="205"/>
      <c r="H25" s="205"/>
      <c r="I25" s="205"/>
      <c r="J25" s="205"/>
      <c r="K25" s="205"/>
      <c r="L25" s="205"/>
      <c r="M25" s="205"/>
      <c r="N25" s="205"/>
      <c r="O25" s="36"/>
      <c r="P25" s="101"/>
    </row>
    <row r="26" spans="1:18">
      <c r="A26" s="205"/>
      <c r="B26" s="205"/>
      <c r="C26" s="205"/>
      <c r="D26" s="205"/>
      <c r="E26" s="205"/>
      <c r="F26" s="36"/>
      <c r="G26" s="86" t="s">
        <v>384</v>
      </c>
      <c r="H26" s="36"/>
      <c r="I26" s="36"/>
      <c r="J26" s="36"/>
      <c r="K26" s="36"/>
      <c r="L26" s="36"/>
      <c r="M26" s="36"/>
      <c r="N26" s="36"/>
      <c r="O26" s="36"/>
      <c r="P26" s="101"/>
    </row>
    <row r="27" spans="1:18" ht="13.5" customHeight="1">
      <c r="A27" s="76"/>
      <c r="B27" s="76"/>
      <c r="C27" s="76"/>
      <c r="D27" s="76"/>
      <c r="E27" s="76"/>
      <c r="F27" s="36"/>
      <c r="G27" s="205" t="str">
        <f>IF($D$89&gt;=3,C142,"特に心配はいりません")</f>
        <v>特に心配はいりません</v>
      </c>
      <c r="H27" s="205"/>
      <c r="I27" s="205"/>
      <c r="J27" s="205"/>
      <c r="K27" s="205"/>
      <c r="L27" s="205"/>
      <c r="M27" s="205"/>
      <c r="N27" s="205"/>
      <c r="O27" s="36"/>
      <c r="P27" s="101"/>
    </row>
    <row r="28" spans="1:18">
      <c r="A28" s="206" t="s">
        <v>385</v>
      </c>
      <c r="B28" s="206"/>
      <c r="C28" s="206"/>
      <c r="D28" s="206"/>
      <c r="E28" s="206"/>
      <c r="F28" s="36"/>
      <c r="G28" s="205"/>
      <c r="H28" s="205"/>
      <c r="I28" s="205"/>
      <c r="J28" s="205"/>
      <c r="K28" s="205"/>
      <c r="L28" s="205"/>
      <c r="M28" s="205"/>
      <c r="N28" s="205"/>
      <c r="O28" s="36"/>
      <c r="P28" s="101"/>
    </row>
    <row r="29" spans="1:18">
      <c r="A29" s="205" t="str">
        <f>IF($D$91&gt;=3,C146,"特に心配はいりません")</f>
        <v>特に心配はいりません</v>
      </c>
      <c r="B29" s="205"/>
      <c r="C29" s="205"/>
      <c r="D29" s="205"/>
      <c r="E29" s="205"/>
      <c r="F29" s="36"/>
      <c r="G29" s="205"/>
      <c r="H29" s="205"/>
      <c r="I29" s="205"/>
      <c r="J29" s="205"/>
      <c r="K29" s="205"/>
      <c r="L29" s="205"/>
      <c r="M29" s="205"/>
      <c r="N29" s="205"/>
      <c r="O29" s="36"/>
      <c r="P29" s="101"/>
    </row>
    <row r="30" spans="1:18" ht="13.5" customHeight="1">
      <c r="A30" s="205"/>
      <c r="B30" s="205"/>
      <c r="C30" s="205"/>
      <c r="D30" s="205"/>
      <c r="E30" s="205"/>
      <c r="F30" s="36"/>
      <c r="G30" s="205"/>
      <c r="H30" s="205"/>
      <c r="I30" s="205"/>
      <c r="J30" s="205"/>
      <c r="K30" s="205"/>
      <c r="L30" s="205"/>
      <c r="M30" s="205"/>
      <c r="N30" s="205"/>
      <c r="O30" s="36"/>
      <c r="P30" s="101"/>
    </row>
    <row r="31" spans="1:18" ht="13.5" customHeight="1">
      <c r="A31" s="205"/>
      <c r="B31" s="205"/>
      <c r="C31" s="205"/>
      <c r="D31" s="205"/>
      <c r="E31" s="205"/>
      <c r="F31" s="36"/>
      <c r="G31" s="205"/>
      <c r="H31" s="205"/>
      <c r="I31" s="205"/>
      <c r="J31" s="205"/>
      <c r="K31" s="205"/>
      <c r="L31" s="205"/>
      <c r="M31" s="205"/>
      <c r="N31" s="205"/>
      <c r="O31" s="36"/>
      <c r="P31" s="101"/>
    </row>
    <row r="32" spans="1:18">
      <c r="A32" s="205"/>
      <c r="B32" s="205"/>
      <c r="C32" s="205"/>
      <c r="D32" s="205"/>
      <c r="E32" s="205"/>
      <c r="F32" s="36"/>
      <c r="G32" s="205"/>
      <c r="H32" s="205"/>
      <c r="I32" s="205"/>
      <c r="J32" s="205"/>
      <c r="K32" s="205"/>
      <c r="L32" s="205"/>
      <c r="M32" s="205"/>
      <c r="N32" s="205"/>
      <c r="O32" s="36"/>
      <c r="P32" s="101"/>
    </row>
    <row r="33" spans="1:18">
      <c r="A33" s="205"/>
      <c r="B33" s="205"/>
      <c r="C33" s="205"/>
      <c r="D33" s="205"/>
      <c r="E33" s="205"/>
      <c r="F33" s="36"/>
      <c r="G33" s="205"/>
      <c r="H33" s="205"/>
      <c r="I33" s="205"/>
      <c r="J33" s="205"/>
      <c r="K33" s="205"/>
      <c r="L33" s="205"/>
      <c r="M33" s="205"/>
      <c r="N33" s="205"/>
      <c r="O33" s="36"/>
      <c r="P33" s="101"/>
    </row>
    <row r="34" spans="1:18">
      <c r="A34" s="205"/>
      <c r="B34" s="205"/>
      <c r="C34" s="205"/>
      <c r="D34" s="205"/>
      <c r="E34" s="205"/>
      <c r="F34" s="36"/>
      <c r="G34" s="205"/>
      <c r="H34" s="205"/>
      <c r="I34" s="205"/>
      <c r="J34" s="205"/>
      <c r="K34" s="205"/>
      <c r="L34" s="205"/>
      <c r="M34" s="205"/>
      <c r="N34" s="205"/>
      <c r="O34" s="36"/>
      <c r="P34" s="101"/>
    </row>
    <row r="35" spans="1:18">
      <c r="A35" s="76"/>
      <c r="B35" s="76"/>
      <c r="C35" s="76"/>
      <c r="D35" s="76"/>
      <c r="E35" s="76"/>
      <c r="F35" s="36"/>
      <c r="G35" s="205"/>
      <c r="H35" s="205"/>
      <c r="I35" s="205"/>
      <c r="J35" s="205"/>
      <c r="K35" s="205"/>
      <c r="L35" s="205"/>
      <c r="M35" s="205"/>
      <c r="N35" s="205"/>
      <c r="O35" s="36"/>
      <c r="P35" s="101"/>
    </row>
    <row r="36" spans="1:18">
      <c r="A36" s="206" t="s">
        <v>386</v>
      </c>
      <c r="B36" s="206"/>
      <c r="C36" s="206"/>
      <c r="D36" s="206"/>
      <c r="E36" s="206"/>
      <c r="F36" s="36"/>
      <c r="G36" s="205"/>
      <c r="H36" s="205"/>
      <c r="I36" s="205"/>
      <c r="J36" s="205"/>
      <c r="K36" s="205"/>
      <c r="L36" s="205"/>
      <c r="M36" s="205"/>
      <c r="N36" s="205"/>
      <c r="O36" s="36"/>
      <c r="P36" s="101"/>
    </row>
    <row r="37" spans="1:18">
      <c r="A37" s="205" t="str">
        <f>IF($D$92&gt;=3,C148,"特に心配はいりません")</f>
        <v>特に心配はいりません</v>
      </c>
      <c r="B37" s="205"/>
      <c r="C37" s="205"/>
      <c r="D37" s="205"/>
      <c r="E37" s="205"/>
      <c r="F37" s="36"/>
      <c r="G37" s="87" t="s">
        <v>180</v>
      </c>
      <c r="H37" s="76"/>
      <c r="I37" s="76"/>
      <c r="J37" s="76"/>
      <c r="K37" s="76"/>
      <c r="L37" s="76"/>
      <c r="M37" s="76"/>
      <c r="N37" s="76"/>
      <c r="O37" s="36"/>
      <c r="P37" s="101"/>
    </row>
    <row r="38" spans="1:18" ht="13.5" customHeight="1">
      <c r="A38" s="205"/>
      <c r="B38" s="205"/>
      <c r="C38" s="205"/>
      <c r="D38" s="205"/>
      <c r="E38" s="205"/>
      <c r="F38" s="36"/>
      <c r="H38" s="36"/>
      <c r="I38" s="36"/>
      <c r="J38" s="36"/>
      <c r="K38" s="36"/>
      <c r="L38" s="36"/>
      <c r="M38" s="36"/>
      <c r="N38" s="36"/>
      <c r="O38" s="36"/>
      <c r="P38" s="101"/>
    </row>
    <row r="39" spans="1:18" ht="14.25" customHeight="1">
      <c r="A39" s="205"/>
      <c r="B39" s="205"/>
      <c r="C39" s="205"/>
      <c r="D39" s="205"/>
      <c r="E39" s="205"/>
      <c r="F39" s="36"/>
      <c r="G39" s="53"/>
      <c r="H39" s="36"/>
      <c r="I39" s="36"/>
      <c r="J39" s="36"/>
      <c r="K39" s="36"/>
      <c r="L39" s="36"/>
      <c r="M39" s="36"/>
      <c r="N39" s="36"/>
      <c r="O39" s="36"/>
      <c r="P39" s="101"/>
    </row>
    <row r="40" spans="1:18" ht="13.5" customHeight="1">
      <c r="A40" s="205"/>
      <c r="B40" s="205"/>
      <c r="C40" s="205"/>
      <c r="D40" s="205"/>
      <c r="E40" s="205"/>
      <c r="F40" s="36"/>
      <c r="G40" s="53"/>
      <c r="H40" s="36"/>
      <c r="I40" s="36"/>
      <c r="J40" s="36"/>
      <c r="K40" s="36"/>
      <c r="L40" s="36"/>
      <c r="M40" s="36"/>
      <c r="N40" s="36"/>
      <c r="O40" s="36"/>
      <c r="P40" s="101"/>
    </row>
    <row r="41" spans="1:18">
      <c r="A41" s="84" t="s">
        <v>387</v>
      </c>
      <c r="B41" s="76"/>
      <c r="C41" s="76"/>
      <c r="D41" s="76"/>
      <c r="E41" s="76"/>
      <c r="F41" s="53"/>
      <c r="G41" s="53"/>
      <c r="H41" s="36"/>
      <c r="I41" s="36"/>
      <c r="J41" s="36"/>
      <c r="K41" s="36"/>
      <c r="L41" s="36"/>
      <c r="M41" s="36"/>
      <c r="N41" s="36"/>
      <c r="O41" s="36"/>
      <c r="P41" s="101"/>
    </row>
    <row r="42" spans="1:18" ht="13.5" customHeight="1">
      <c r="A42" s="36"/>
      <c r="B42" s="36"/>
      <c r="C42" s="36"/>
      <c r="D42" s="36"/>
      <c r="E42" s="36"/>
      <c r="F42" s="53"/>
      <c r="G42" s="53"/>
      <c r="H42" s="36"/>
      <c r="I42" s="36"/>
      <c r="J42" s="36"/>
      <c r="K42" s="36"/>
      <c r="L42" s="36"/>
      <c r="M42" s="36"/>
      <c r="N42" s="36"/>
      <c r="O42" s="36"/>
      <c r="P42" s="101"/>
      <c r="Q42" t="s">
        <v>200</v>
      </c>
    </row>
    <row r="43" spans="1:18">
      <c r="A43" s="76"/>
      <c r="B43" s="36"/>
      <c r="C43" s="36"/>
      <c r="D43" s="36"/>
      <c r="E43" s="36"/>
      <c r="F43" s="36"/>
      <c r="G43" s="75"/>
      <c r="H43" s="36"/>
      <c r="I43" s="36"/>
      <c r="J43" s="36"/>
      <c r="K43" s="36"/>
      <c r="L43" s="36"/>
      <c r="M43" s="36"/>
      <c r="N43" s="36"/>
      <c r="O43" s="36"/>
      <c r="P43" s="101"/>
      <c r="Q43" t="s">
        <v>214</v>
      </c>
    </row>
    <row r="44" spans="1:18">
      <c r="A44" s="36"/>
      <c r="B44" s="36"/>
      <c r="C44" s="36"/>
      <c r="D44" s="36"/>
      <c r="E44" s="36"/>
      <c r="F44" s="36"/>
      <c r="G44" s="75"/>
      <c r="H44" s="36"/>
      <c r="I44" s="36"/>
      <c r="J44" s="36"/>
      <c r="K44" s="36"/>
      <c r="L44" s="36"/>
      <c r="M44" s="36"/>
      <c r="N44" s="36"/>
      <c r="O44" s="36"/>
      <c r="P44" s="101"/>
      <c r="Q44" s="92"/>
      <c r="R44" s="92" t="s">
        <v>403</v>
      </c>
    </row>
    <row r="45" spans="1:18">
      <c r="A45" s="36"/>
      <c r="B45" s="36"/>
      <c r="C45" s="36"/>
      <c r="D45" s="36"/>
      <c r="E45" s="36"/>
      <c r="F45" s="36"/>
      <c r="G45" s="75"/>
      <c r="H45" s="36"/>
      <c r="I45" s="36"/>
      <c r="J45" s="36"/>
      <c r="K45" s="36"/>
      <c r="L45" s="36"/>
      <c r="M45" s="36"/>
      <c r="N45" s="36"/>
      <c r="O45" s="36"/>
      <c r="P45" s="101"/>
      <c r="Q45" s="92" t="s">
        <v>95</v>
      </c>
      <c r="R45" s="92">
        <v>1</v>
      </c>
    </row>
    <row r="46" spans="1:18">
      <c r="A46" s="36"/>
      <c r="B46" s="36"/>
      <c r="C46" s="36"/>
      <c r="D46" s="36"/>
      <c r="E46" s="36"/>
      <c r="F46" s="36"/>
      <c r="G46" s="75"/>
      <c r="H46" s="36"/>
      <c r="I46" s="36"/>
      <c r="J46" s="36"/>
      <c r="K46" s="36"/>
      <c r="L46" s="36"/>
      <c r="M46" s="36"/>
      <c r="N46" s="36"/>
      <c r="O46" s="36"/>
      <c r="P46" s="101"/>
      <c r="Q46" s="92" t="s">
        <v>45</v>
      </c>
      <c r="R46" s="92">
        <v>2</v>
      </c>
    </row>
    <row r="47" spans="1:18">
      <c r="A47" s="36"/>
      <c r="B47" s="36"/>
      <c r="C47" s="36"/>
      <c r="D47" s="36"/>
      <c r="E47" s="36"/>
      <c r="F47" s="36"/>
      <c r="G47" s="75"/>
      <c r="H47" s="36"/>
      <c r="I47" s="36"/>
      <c r="J47" s="36"/>
      <c r="K47" s="36"/>
      <c r="L47" s="36"/>
      <c r="M47" s="36"/>
      <c r="N47" s="36"/>
      <c r="O47" s="36"/>
      <c r="P47" s="101"/>
      <c r="Q47" s="92" t="s">
        <v>96</v>
      </c>
      <c r="R47" s="92">
        <v>3</v>
      </c>
    </row>
    <row r="48" spans="1:18">
      <c r="A48" s="36"/>
      <c r="B48" s="36"/>
      <c r="C48" s="36"/>
      <c r="D48" s="36"/>
      <c r="E48" s="36"/>
      <c r="F48" s="36"/>
      <c r="G48" s="75"/>
      <c r="H48" s="36"/>
      <c r="I48" s="36"/>
      <c r="J48" s="36"/>
      <c r="K48" s="36"/>
      <c r="L48" s="36"/>
      <c r="M48" s="36"/>
      <c r="N48" s="36"/>
      <c r="O48" s="36"/>
      <c r="P48" s="101"/>
      <c r="Q48" s="92" t="s">
        <v>97</v>
      </c>
      <c r="R48" s="92">
        <v>4</v>
      </c>
    </row>
    <row r="49" spans="1:18">
      <c r="A49" s="36"/>
      <c r="B49" s="36"/>
      <c r="C49" s="36"/>
      <c r="D49" s="36"/>
      <c r="E49" s="36"/>
      <c r="F49" s="36"/>
      <c r="G49" s="75"/>
      <c r="H49" s="36"/>
      <c r="I49" s="36"/>
      <c r="J49" s="36"/>
      <c r="K49" s="36"/>
      <c r="L49" s="36"/>
      <c r="M49" s="36"/>
      <c r="N49" s="36"/>
      <c r="O49" s="36"/>
      <c r="P49" s="101"/>
      <c r="Q49" s="92" t="s">
        <v>98</v>
      </c>
      <c r="R49" s="92">
        <v>5</v>
      </c>
    </row>
    <row r="50" spans="1:18">
      <c r="A50" s="36"/>
      <c r="B50" s="36"/>
      <c r="C50" s="36"/>
      <c r="D50" s="36"/>
      <c r="E50" s="36"/>
      <c r="F50" s="36"/>
      <c r="G50" s="75"/>
      <c r="H50" s="36"/>
      <c r="I50" s="36"/>
      <c r="J50" s="36"/>
      <c r="K50" s="36"/>
      <c r="L50" s="36"/>
      <c r="M50" s="36"/>
      <c r="N50" s="36"/>
      <c r="O50" s="36"/>
      <c r="P50" s="101"/>
      <c r="Q50" s="92" t="s">
        <v>46</v>
      </c>
      <c r="R50" s="92">
        <v>6</v>
      </c>
    </row>
    <row r="51" spans="1:18">
      <c r="A51" s="36"/>
      <c r="B51" s="36"/>
      <c r="C51" s="36"/>
      <c r="D51" s="36"/>
      <c r="E51" s="36"/>
      <c r="F51" s="36"/>
      <c r="G51" s="75"/>
      <c r="H51" s="36"/>
      <c r="I51" s="36"/>
      <c r="J51" s="36"/>
      <c r="K51" s="36"/>
      <c r="L51" s="36"/>
      <c r="M51" s="36"/>
      <c r="N51" s="36"/>
      <c r="O51" s="36"/>
      <c r="P51" s="101"/>
      <c r="Q51" s="92" t="s">
        <v>99</v>
      </c>
      <c r="R51" s="92">
        <v>7</v>
      </c>
    </row>
    <row r="52" spans="1:18">
      <c r="A52" s="36"/>
      <c r="B52" s="36"/>
      <c r="C52" s="36"/>
      <c r="D52" s="36"/>
      <c r="E52" s="36"/>
      <c r="F52" s="36"/>
      <c r="G52" s="75"/>
      <c r="H52" s="36"/>
      <c r="I52" s="36"/>
      <c r="J52" s="36"/>
      <c r="K52" s="36"/>
      <c r="L52" s="36"/>
      <c r="M52" s="36"/>
      <c r="N52" s="36"/>
      <c r="O52" s="36"/>
      <c r="P52" s="101"/>
      <c r="Q52" s="92" t="s">
        <v>212</v>
      </c>
      <c r="R52" s="92">
        <v>8</v>
      </c>
    </row>
    <row r="53" spans="1:18">
      <c r="A53" s="36"/>
      <c r="B53" s="36"/>
      <c r="C53" s="36"/>
      <c r="D53" s="36"/>
      <c r="E53" s="36"/>
      <c r="F53" s="36"/>
      <c r="G53" s="75"/>
      <c r="H53" s="36"/>
      <c r="I53" s="36"/>
      <c r="J53" s="36"/>
      <c r="K53" s="36"/>
      <c r="L53" s="36"/>
      <c r="M53" s="36"/>
      <c r="N53" s="36"/>
      <c r="O53" s="36"/>
      <c r="P53" s="101"/>
      <c r="Q53" s="92" t="s">
        <v>213</v>
      </c>
      <c r="R53" s="92">
        <v>9</v>
      </c>
    </row>
    <row r="54" spans="1:18">
      <c r="A54" s="36"/>
      <c r="B54" s="36"/>
      <c r="C54" s="36"/>
      <c r="D54" s="36"/>
      <c r="E54" s="36"/>
      <c r="F54" s="36"/>
      <c r="G54" s="75"/>
      <c r="H54" s="36"/>
      <c r="I54" s="36"/>
      <c r="J54" s="36"/>
      <c r="K54" s="36"/>
      <c r="L54" s="36"/>
      <c r="M54" s="36"/>
      <c r="N54" s="36"/>
      <c r="O54" s="36"/>
      <c r="P54" s="101"/>
      <c r="Q54" s="92" t="s">
        <v>41</v>
      </c>
      <c r="R54" s="92">
        <v>10</v>
      </c>
    </row>
    <row r="55" spans="1:18">
      <c r="A55" s="36"/>
      <c r="B55" s="36"/>
      <c r="C55" s="36"/>
      <c r="D55" s="36"/>
      <c r="E55" s="36"/>
      <c r="F55" s="36"/>
      <c r="G55" s="75"/>
      <c r="H55" s="36"/>
      <c r="I55" s="36"/>
      <c r="J55" s="36"/>
      <c r="K55" s="36"/>
      <c r="L55" s="36"/>
      <c r="M55" s="36"/>
      <c r="N55" s="36"/>
      <c r="O55" s="36"/>
      <c r="P55" s="101"/>
      <c r="Q55" s="92" t="s">
        <v>40</v>
      </c>
      <c r="R55" s="92">
        <v>11</v>
      </c>
    </row>
    <row r="56" spans="1:18">
      <c r="A56" s="36"/>
      <c r="B56" s="36"/>
      <c r="C56" s="36"/>
      <c r="D56" s="36"/>
      <c r="E56" s="36"/>
      <c r="F56" s="36"/>
      <c r="G56" s="75"/>
      <c r="H56" s="36"/>
      <c r="I56" s="36"/>
      <c r="J56" s="36"/>
      <c r="K56" s="36"/>
      <c r="L56" s="36"/>
      <c r="M56" s="36"/>
      <c r="N56" s="36"/>
      <c r="O56" s="36"/>
      <c r="P56" s="101"/>
      <c r="Q56" s="92" t="s">
        <v>47</v>
      </c>
      <c r="R56" s="92">
        <v>12</v>
      </c>
    </row>
    <row r="57" spans="1:18">
      <c r="A57" s="36"/>
      <c r="B57" s="36"/>
      <c r="C57" s="36"/>
      <c r="D57" s="36"/>
      <c r="E57" s="36"/>
      <c r="F57" s="36"/>
      <c r="G57" s="75"/>
      <c r="H57" s="36"/>
      <c r="I57" s="36"/>
      <c r="J57" s="36"/>
      <c r="K57" s="36"/>
      <c r="L57" s="36"/>
      <c r="M57" s="36"/>
      <c r="N57" s="36"/>
      <c r="O57" s="36"/>
      <c r="P57" s="101"/>
      <c r="Q57" s="92" t="s">
        <v>48</v>
      </c>
      <c r="R57" s="92">
        <v>13</v>
      </c>
    </row>
    <row r="58" spans="1:18" ht="27" customHeight="1">
      <c r="A58" s="36"/>
      <c r="B58" s="36"/>
      <c r="C58" s="36"/>
      <c r="D58" s="36"/>
      <c r="E58" s="36"/>
      <c r="F58" s="36"/>
      <c r="G58" s="75"/>
      <c r="H58" s="36"/>
      <c r="I58" s="36"/>
      <c r="J58" s="36"/>
      <c r="K58" s="36"/>
      <c r="L58" s="36"/>
      <c r="M58" s="36"/>
      <c r="N58" s="36"/>
      <c r="O58" s="36"/>
      <c r="P58" s="101"/>
      <c r="Q58" s="92" t="s">
        <v>100</v>
      </c>
      <c r="R58" s="92">
        <v>14</v>
      </c>
    </row>
    <row r="59" spans="1:18" ht="13.5" customHeight="1">
      <c r="A59" s="36"/>
      <c r="B59" s="36"/>
      <c r="C59" s="36"/>
      <c r="D59" s="36"/>
      <c r="E59" s="36"/>
      <c r="F59" s="36"/>
      <c r="G59" s="75"/>
      <c r="H59" s="36"/>
      <c r="I59" s="36"/>
      <c r="J59" s="36"/>
      <c r="K59" s="36"/>
      <c r="L59" s="36"/>
      <c r="M59" s="36"/>
      <c r="N59" s="36"/>
      <c r="O59" s="36"/>
      <c r="P59" s="101"/>
      <c r="Q59" s="92" t="s">
        <v>49</v>
      </c>
      <c r="R59" s="92">
        <v>15</v>
      </c>
    </row>
    <row r="60" spans="1:18">
      <c r="A60" s="36"/>
      <c r="B60" s="36"/>
      <c r="C60" s="36"/>
      <c r="D60" s="36"/>
      <c r="E60" s="36"/>
      <c r="F60" s="36"/>
      <c r="G60" s="75"/>
      <c r="H60" s="36"/>
      <c r="I60" s="36"/>
      <c r="J60" s="36"/>
      <c r="K60" s="36"/>
      <c r="L60" s="36"/>
      <c r="M60" s="36"/>
      <c r="N60" s="36"/>
      <c r="O60" s="36"/>
      <c r="P60" s="101"/>
    </row>
    <row r="61" spans="1:18">
      <c r="A61" s="36"/>
      <c r="B61" s="36"/>
      <c r="C61" s="36"/>
      <c r="D61" s="36"/>
      <c r="E61" s="36"/>
      <c r="F61" s="36"/>
      <c r="G61" s="75"/>
      <c r="H61" s="36"/>
      <c r="I61" s="36"/>
      <c r="J61" s="36"/>
      <c r="K61" s="36"/>
      <c r="L61" s="36"/>
      <c r="M61" s="36"/>
      <c r="N61" s="36"/>
      <c r="O61" s="36"/>
      <c r="P61" s="101"/>
      <c r="Q61" t="s">
        <v>392</v>
      </c>
    </row>
    <row r="62" spans="1:18">
      <c r="A62" s="36"/>
      <c r="B62" s="36"/>
      <c r="C62" s="36"/>
      <c r="D62" s="36"/>
      <c r="E62" s="36"/>
      <c r="F62" s="36"/>
      <c r="G62" s="75"/>
      <c r="H62" s="36"/>
      <c r="I62" s="36"/>
      <c r="J62" s="36"/>
      <c r="K62" s="36"/>
      <c r="L62" s="36"/>
      <c r="M62" s="36"/>
      <c r="N62" s="36"/>
      <c r="O62" s="36"/>
      <c r="P62" s="101"/>
      <c r="Q62" s="92"/>
      <c r="R62" s="92" t="s">
        <v>403</v>
      </c>
    </row>
    <row r="63" spans="1:18">
      <c r="A63" s="36"/>
      <c r="B63" s="36"/>
      <c r="C63" s="36"/>
      <c r="D63" s="36"/>
      <c r="E63" s="36"/>
      <c r="F63" s="36"/>
      <c r="G63" s="75"/>
      <c r="H63" s="36"/>
      <c r="I63" s="36"/>
      <c r="J63" s="36"/>
      <c r="K63" s="36"/>
      <c r="L63" s="36"/>
      <c r="M63" s="36"/>
      <c r="N63" s="36"/>
      <c r="O63" s="36"/>
      <c r="P63" s="101"/>
      <c r="Q63" s="92" t="s">
        <v>335</v>
      </c>
      <c r="R63" s="92">
        <v>33</v>
      </c>
    </row>
    <row r="64" spans="1:18">
      <c r="A64" s="36"/>
      <c r="B64" s="36"/>
      <c r="C64" s="36"/>
      <c r="D64" s="36"/>
      <c r="E64" s="36"/>
      <c r="F64" s="36"/>
      <c r="G64" s="75"/>
      <c r="H64" s="36"/>
      <c r="I64" s="36"/>
      <c r="J64" s="36"/>
      <c r="K64" s="36"/>
      <c r="L64" s="36"/>
      <c r="M64" s="36"/>
      <c r="N64" s="36"/>
      <c r="O64" s="36"/>
      <c r="P64" s="101"/>
      <c r="Q64" s="92" t="s">
        <v>91</v>
      </c>
      <c r="R64" s="92">
        <v>34</v>
      </c>
    </row>
    <row r="65" spans="1:18">
      <c r="A65" s="36"/>
      <c r="B65" s="36"/>
      <c r="C65" s="36"/>
      <c r="D65" s="36"/>
      <c r="E65" s="36"/>
      <c r="F65" s="36"/>
      <c r="G65" s="75"/>
      <c r="H65" s="36"/>
      <c r="I65" s="36"/>
      <c r="J65" s="36"/>
      <c r="K65" s="36"/>
      <c r="L65" s="36"/>
      <c r="M65" s="36"/>
      <c r="N65" s="36"/>
      <c r="O65" s="36"/>
      <c r="P65" s="101"/>
      <c r="Q65" s="92" t="s">
        <v>92</v>
      </c>
      <c r="R65" s="92">
        <v>35</v>
      </c>
    </row>
    <row r="66" spans="1:18">
      <c r="A66" s="36"/>
      <c r="B66" s="36"/>
      <c r="C66" s="36"/>
      <c r="D66" s="36"/>
      <c r="E66" s="36"/>
      <c r="F66" s="36"/>
      <c r="G66" s="75"/>
      <c r="H66" s="36"/>
      <c r="I66" s="36"/>
      <c r="J66" s="36"/>
      <c r="K66" s="36"/>
      <c r="L66" s="36"/>
      <c r="M66" s="36"/>
      <c r="N66" s="36"/>
      <c r="O66" s="36"/>
      <c r="P66" s="101"/>
      <c r="Q66" s="92" t="s">
        <v>93</v>
      </c>
      <c r="R66" s="92">
        <v>36</v>
      </c>
    </row>
    <row r="67" spans="1:18">
      <c r="A67" s="36"/>
      <c r="B67" s="36"/>
      <c r="C67" s="36"/>
      <c r="D67" s="36"/>
      <c r="E67" s="36"/>
      <c r="F67" s="36"/>
      <c r="G67" s="75"/>
      <c r="H67" s="36"/>
      <c r="I67" s="36"/>
      <c r="J67" s="36"/>
      <c r="K67" s="36"/>
      <c r="L67" s="36"/>
      <c r="M67" s="36"/>
      <c r="N67" s="36"/>
      <c r="O67" s="36"/>
      <c r="P67" s="101"/>
      <c r="Q67" s="92" t="s">
        <v>94</v>
      </c>
      <c r="R67" s="92">
        <v>37</v>
      </c>
    </row>
    <row r="68" spans="1:18">
      <c r="A68" s="36"/>
      <c r="B68" s="36"/>
      <c r="C68" s="36"/>
      <c r="D68" s="36"/>
      <c r="E68" s="36"/>
      <c r="F68" s="36"/>
      <c r="G68" s="75"/>
      <c r="H68" s="36"/>
      <c r="I68" s="36"/>
      <c r="J68" s="36"/>
      <c r="K68" s="36"/>
      <c r="L68" s="36"/>
      <c r="M68" s="36"/>
      <c r="N68" s="36"/>
      <c r="O68" s="36"/>
      <c r="P68" s="101"/>
    </row>
    <row r="69" spans="1:18">
      <c r="A69" s="36"/>
      <c r="B69" s="36"/>
      <c r="C69" s="36"/>
      <c r="D69" s="36"/>
      <c r="E69" s="36"/>
      <c r="F69" s="36"/>
      <c r="G69" s="75"/>
      <c r="H69" s="36"/>
      <c r="I69" s="36"/>
      <c r="J69" s="36"/>
      <c r="K69" s="36"/>
      <c r="L69" s="36"/>
      <c r="M69" s="36"/>
      <c r="N69" s="36"/>
      <c r="O69" s="36"/>
      <c r="P69" s="101"/>
      <c r="Q69" t="s">
        <v>215</v>
      </c>
    </row>
    <row r="70" spans="1:18">
      <c r="A70" s="36"/>
      <c r="B70" s="36"/>
      <c r="C70" s="36"/>
      <c r="D70" s="36"/>
      <c r="E70" s="36"/>
      <c r="F70" s="36"/>
      <c r="G70" s="75"/>
      <c r="H70" s="36"/>
      <c r="I70" s="36"/>
      <c r="J70" s="36"/>
      <c r="K70" s="36"/>
      <c r="L70" s="36"/>
      <c r="M70" s="36"/>
      <c r="N70" s="36"/>
      <c r="O70" s="36"/>
      <c r="P70" s="101"/>
      <c r="Q70" s="92"/>
      <c r="R70" s="92" t="s">
        <v>403</v>
      </c>
    </row>
    <row r="71" spans="1:18">
      <c r="A71" s="36"/>
      <c r="B71" s="36"/>
      <c r="C71" s="36"/>
      <c r="D71" s="36"/>
      <c r="E71" s="36"/>
      <c r="F71" s="36"/>
      <c r="G71" s="75"/>
      <c r="H71" s="36"/>
      <c r="I71" s="36"/>
      <c r="J71" s="36"/>
      <c r="K71" s="36"/>
      <c r="L71" s="36"/>
      <c r="M71" s="36"/>
      <c r="N71" s="36"/>
      <c r="O71" s="36"/>
      <c r="P71" s="101"/>
      <c r="Q71" s="92" t="s">
        <v>101</v>
      </c>
      <c r="R71" s="92">
        <v>16</v>
      </c>
    </row>
    <row r="72" spans="1:18">
      <c r="A72" s="36"/>
      <c r="B72" s="36"/>
      <c r="C72" s="36"/>
      <c r="D72" s="36"/>
      <c r="E72" s="36"/>
      <c r="F72" s="36"/>
      <c r="G72" s="75"/>
      <c r="H72" s="36"/>
      <c r="I72" s="36"/>
      <c r="J72" s="36"/>
      <c r="K72" s="36"/>
      <c r="L72" s="36"/>
      <c r="M72" s="36"/>
      <c r="N72" s="36"/>
      <c r="O72" s="36"/>
      <c r="P72" s="101"/>
      <c r="Q72" s="92" t="s">
        <v>102</v>
      </c>
      <c r="R72" s="92">
        <v>17</v>
      </c>
    </row>
    <row r="73" spans="1:18">
      <c r="A73" s="36"/>
      <c r="B73" s="36"/>
      <c r="C73" s="36"/>
      <c r="D73" s="36"/>
      <c r="E73" s="36"/>
      <c r="F73" s="36"/>
      <c r="G73" s="75"/>
      <c r="H73" s="36"/>
      <c r="I73" s="36"/>
      <c r="J73" s="36"/>
      <c r="K73" s="36"/>
      <c r="L73" s="36"/>
      <c r="M73" s="36"/>
      <c r="N73" s="36"/>
      <c r="O73" s="36"/>
      <c r="P73" s="101"/>
      <c r="Q73" s="92" t="s">
        <v>103</v>
      </c>
      <c r="R73" s="92">
        <v>18</v>
      </c>
    </row>
    <row r="74" spans="1:18">
      <c r="A74" s="36"/>
      <c r="B74" s="36"/>
      <c r="C74" s="36"/>
      <c r="D74" s="36"/>
      <c r="E74" s="36"/>
      <c r="F74" s="36"/>
      <c r="G74" s="75"/>
      <c r="H74" s="36"/>
      <c r="I74" s="36"/>
      <c r="J74" s="36"/>
      <c r="K74" s="36"/>
      <c r="L74" s="36"/>
      <c r="M74" s="36"/>
      <c r="N74" s="36"/>
      <c r="O74" s="36"/>
      <c r="P74" s="101"/>
      <c r="Q74" s="92" t="s">
        <v>104</v>
      </c>
      <c r="R74" s="92">
        <v>19</v>
      </c>
    </row>
    <row r="75" spans="1:18">
      <c r="A75" s="36"/>
      <c r="B75" s="36"/>
      <c r="C75" s="36"/>
      <c r="D75" s="36"/>
      <c r="E75" s="36"/>
      <c r="F75" s="36"/>
      <c r="G75" s="75"/>
      <c r="H75" s="36"/>
      <c r="I75" s="36"/>
      <c r="J75" s="36"/>
      <c r="K75" s="36"/>
      <c r="L75" s="36"/>
      <c r="M75" s="36"/>
      <c r="N75" s="36"/>
      <c r="O75" s="36"/>
      <c r="P75" s="101"/>
      <c r="Q75" s="92" t="s">
        <v>105</v>
      </c>
      <c r="R75" s="92">
        <v>20</v>
      </c>
    </row>
    <row r="76" spans="1:18">
      <c r="A76" s="36"/>
      <c r="B76" s="36"/>
      <c r="C76" s="36"/>
      <c r="D76" s="36"/>
      <c r="E76" s="36"/>
      <c r="F76" s="36"/>
      <c r="G76" s="75"/>
      <c r="H76" s="36"/>
      <c r="I76" s="36"/>
      <c r="J76" s="36"/>
      <c r="K76" s="36"/>
      <c r="L76" s="36"/>
      <c r="M76" s="36"/>
      <c r="N76" s="36"/>
      <c r="O76" s="36"/>
      <c r="P76" s="101"/>
      <c r="Q76" s="92" t="s">
        <v>106</v>
      </c>
      <c r="R76" s="92">
        <v>22</v>
      </c>
    </row>
    <row r="77" spans="1:18">
      <c r="A77" s="36"/>
      <c r="B77" s="36"/>
      <c r="C77" s="36"/>
      <c r="D77" s="36"/>
      <c r="E77" s="36"/>
      <c r="F77" s="36"/>
      <c r="G77" s="75"/>
      <c r="H77" s="36"/>
      <c r="I77" s="36"/>
      <c r="J77" s="36"/>
      <c r="K77" s="36"/>
      <c r="L77" s="36"/>
      <c r="M77" s="36"/>
      <c r="N77" s="36"/>
      <c r="O77" s="36"/>
      <c r="P77" s="101"/>
      <c r="Q77" s="92" t="s">
        <v>107</v>
      </c>
      <c r="R77" s="92">
        <v>23</v>
      </c>
    </row>
    <row r="78" spans="1:18">
      <c r="A78" s="36"/>
      <c r="B78" s="36"/>
      <c r="C78" s="36"/>
      <c r="D78" s="36"/>
      <c r="E78" s="36"/>
      <c r="F78" s="36"/>
      <c r="G78" s="75"/>
      <c r="H78" s="36"/>
      <c r="I78" s="36"/>
      <c r="J78" s="36"/>
      <c r="K78" s="36"/>
      <c r="L78" s="36"/>
      <c r="M78" s="36"/>
      <c r="N78" s="36"/>
      <c r="O78" s="36"/>
      <c r="P78" s="101"/>
      <c r="Q78" s="92" t="s">
        <v>43</v>
      </c>
      <c r="R78" s="92">
        <v>25</v>
      </c>
    </row>
    <row r="79" spans="1:18">
      <c r="A79" s="36"/>
      <c r="B79" s="36"/>
      <c r="C79" s="36"/>
      <c r="D79" s="36"/>
      <c r="E79" s="36"/>
      <c r="F79" s="36"/>
      <c r="G79" s="75"/>
      <c r="H79" s="36"/>
      <c r="I79" s="36"/>
      <c r="J79" s="36"/>
      <c r="K79" s="36"/>
      <c r="L79" s="36"/>
      <c r="M79" s="36"/>
      <c r="N79" s="36"/>
      <c r="O79" s="36"/>
      <c r="P79" s="101"/>
    </row>
    <row r="80" spans="1:18">
      <c r="A80" s="36"/>
      <c r="B80" s="36"/>
      <c r="C80" s="36"/>
      <c r="D80" s="36"/>
      <c r="E80" s="36"/>
      <c r="F80" s="36"/>
      <c r="G80" s="75"/>
      <c r="H80" s="36"/>
      <c r="I80" s="36"/>
      <c r="J80" s="36"/>
      <c r="K80" s="36"/>
      <c r="L80" s="36"/>
      <c r="M80" s="36"/>
      <c r="N80" s="36"/>
      <c r="O80" s="36"/>
      <c r="P80" s="101"/>
    </row>
    <row r="81" spans="1:18">
      <c r="A81" s="36"/>
      <c r="B81" s="36"/>
      <c r="C81" s="36"/>
      <c r="D81" s="36"/>
      <c r="E81" s="36"/>
      <c r="F81" s="36"/>
      <c r="G81" s="75"/>
      <c r="H81" s="36"/>
      <c r="I81" s="36"/>
      <c r="J81" s="36"/>
      <c r="K81" s="36"/>
      <c r="L81" s="36"/>
      <c r="M81" s="36"/>
      <c r="N81" s="36"/>
      <c r="O81" s="36"/>
      <c r="P81" s="101"/>
    </row>
    <row r="83" spans="1:18" s="90" customFormat="1">
      <c r="A83" s="90" t="s">
        <v>52</v>
      </c>
      <c r="E83" s="165"/>
      <c r="G83" s="166"/>
    </row>
    <row r="84" spans="1:18" s="90" customFormat="1">
      <c r="C84" s="166"/>
      <c r="E84" s="183" t="s">
        <v>391</v>
      </c>
      <c r="F84" s="167" t="s">
        <v>388</v>
      </c>
      <c r="G84" s="166"/>
      <c r="H84" s="90" t="s">
        <v>199</v>
      </c>
    </row>
    <row r="85" spans="1:18" s="90" customFormat="1" ht="40.5">
      <c r="C85" s="168" t="s">
        <v>208</v>
      </c>
      <c r="D85" s="169" t="s">
        <v>219</v>
      </c>
      <c r="E85" s="88" t="str">
        <f>IF(患者基本情報!$B$33=1,$H$85,IF(AND(患者基本情報!$B$33=2,患者基本情報!$B$43=1),$J$85,IF(AND(患者基本情報!$B$33=2,患者基本情報!$B$43=2),$I$85,IF(AND(患者基本情報!$B$33=2,患者基本情報!$B$43=3),$J$85,IF(患者基本情報!$B$33=2,$I$85,IF(OR(患者基本情報!$B$33=3,患者基本情報!$B$33=6),$K$85,IF(OR(患者基本情報!$B$33=4,患者基本情報!$B$33=5),$L$85,IF(患者基本情報!$B$33=7,$M$85,"あなたと同じ術式"))))))))</f>
        <v>あなたと同じ術式</v>
      </c>
      <c r="F85" s="88" t="str">
        <f>IF(ISBLANK(M1)=TRUE,"比較術式",M1)</f>
        <v>比較術式</v>
      </c>
      <c r="G85" s="166"/>
      <c r="H85" s="88" t="s">
        <v>133</v>
      </c>
      <c r="I85" s="132" t="s">
        <v>243</v>
      </c>
      <c r="J85" s="88" t="s">
        <v>262</v>
      </c>
      <c r="K85" s="88" t="s">
        <v>242</v>
      </c>
      <c r="L85" s="88" t="s">
        <v>131</v>
      </c>
      <c r="M85" s="130" t="s">
        <v>132</v>
      </c>
      <c r="Q85" s="166" t="s">
        <v>407</v>
      </c>
      <c r="R85" s="166" t="s">
        <v>442</v>
      </c>
    </row>
    <row r="86" spans="1:18" s="90" customFormat="1">
      <c r="C86" s="170" t="s">
        <v>38</v>
      </c>
      <c r="D86" s="171">
        <f>AVERAGE(集計用データ!AJ2,集計用データ!AK2,集計用データ!AM2,集計用データ!AX2)</f>
        <v>1</v>
      </c>
      <c r="E86" s="89" t="e">
        <f>HLOOKUP($E$85,$H$85:$M$92,2,FALSE)</f>
        <v>#N/A</v>
      </c>
      <c r="F86" s="89" t="e">
        <f>HLOOKUP($F$85,$H$85:$M$92,2,FALSE)</f>
        <v>#N/A</v>
      </c>
      <c r="G86" s="166"/>
      <c r="H86" s="89">
        <v>1.981362467866324</v>
      </c>
      <c r="I86" s="89">
        <v>1.486228813559322</v>
      </c>
      <c r="J86" s="128">
        <v>1.7017837235228539</v>
      </c>
      <c r="K86" s="128">
        <v>1.7016129032258065</v>
      </c>
      <c r="L86" s="128">
        <v>1.9973684210526317</v>
      </c>
      <c r="M86" s="128">
        <v>1.3647058823529412</v>
      </c>
      <c r="Q86" s="171" t="s">
        <v>406</v>
      </c>
      <c r="R86" s="171" t="s">
        <v>443</v>
      </c>
    </row>
    <row r="87" spans="1:18" s="90" customFormat="1">
      <c r="C87" s="170" t="s">
        <v>44</v>
      </c>
      <c r="D87" s="171">
        <f>AVERAGE(集計用データ!AI2,集計用データ!AL2,集計用データ!BB2)</f>
        <v>1</v>
      </c>
      <c r="E87" s="89" t="e">
        <f>HLOOKUP($E$85,$H$85:$M$92,3,FALSE)</f>
        <v>#N/A</v>
      </c>
      <c r="F87" s="89" t="e">
        <f>HLOOKUP($F$85,$H$85:$M$92,3,FALSE)</f>
        <v>#N/A</v>
      </c>
      <c r="G87" s="166"/>
      <c r="H87" s="89">
        <v>1.7673611111111109</v>
      </c>
      <c r="I87" s="89">
        <v>1.663113006396588</v>
      </c>
      <c r="J87" s="128">
        <v>1.6913303437967095</v>
      </c>
      <c r="K87" s="128">
        <v>1.6448801742919383</v>
      </c>
      <c r="L87" s="128">
        <v>1.6720142602495554</v>
      </c>
      <c r="M87" s="128">
        <v>1.4745098039215687</v>
      </c>
      <c r="Q87" s="171" t="s">
        <v>408</v>
      </c>
      <c r="R87" s="171" t="s">
        <v>444</v>
      </c>
    </row>
    <row r="88" spans="1:18" s="90" customFormat="1">
      <c r="C88" s="170" t="s">
        <v>90</v>
      </c>
      <c r="D88" s="171">
        <f>AVERAGE(集計用データ!AY2:BA2)</f>
        <v>1</v>
      </c>
      <c r="E88" s="89" t="e">
        <f>HLOOKUP($E$85,$H$85:$M$92,4,FALSE)</f>
        <v>#N/A</v>
      </c>
      <c r="F88" s="89" t="e">
        <f>HLOOKUP($F$85,$H$85:$M$92,4,FALSE)</f>
        <v>#N/A</v>
      </c>
      <c r="G88" s="166"/>
      <c r="H88" s="89">
        <v>2.6485788113695112</v>
      </c>
      <c r="I88" s="89">
        <v>2.08720112517581</v>
      </c>
      <c r="J88" s="128">
        <v>2.0537634408602146</v>
      </c>
      <c r="K88" s="128">
        <v>2.1121898597626765</v>
      </c>
      <c r="L88" s="128">
        <v>2.6369982547993018</v>
      </c>
      <c r="M88" s="128">
        <v>1.4784313725490192</v>
      </c>
      <c r="Q88" s="171" t="s">
        <v>409</v>
      </c>
      <c r="R88" s="171" t="s">
        <v>445</v>
      </c>
    </row>
    <row r="89" spans="1:18" s="90" customFormat="1">
      <c r="C89" s="170" t="s">
        <v>39</v>
      </c>
      <c r="D89" s="171">
        <f>AVERAGE(集計用データ!AN2:AQ2)</f>
        <v>1</v>
      </c>
      <c r="E89" s="89" t="e">
        <f>HLOOKUP($E$85,$H$85:$M$92,5,FALSE)</f>
        <v>#N/A</v>
      </c>
      <c r="F89" s="89" t="e">
        <f>HLOOKUP($F$85,$H$85:$M$92,5,FALSE)</f>
        <v>#N/A</v>
      </c>
      <c r="G89" s="166"/>
      <c r="H89" s="89">
        <v>2.2957474226804124</v>
      </c>
      <c r="I89" s="89">
        <v>2.0445859872611467</v>
      </c>
      <c r="J89" s="128">
        <v>1.9868568232662192</v>
      </c>
      <c r="K89" s="128">
        <v>2.0073051948051948</v>
      </c>
      <c r="L89" s="128">
        <v>2.1626984126984126</v>
      </c>
      <c r="M89" s="128">
        <v>1.4852941176470589</v>
      </c>
      <c r="Q89" s="171" t="s">
        <v>410</v>
      </c>
      <c r="R89" s="171" t="s">
        <v>446</v>
      </c>
    </row>
    <row r="90" spans="1:18" s="90" customFormat="1">
      <c r="C90" s="170" t="s">
        <v>40</v>
      </c>
      <c r="D90" s="171">
        <f>AVERAGE(集計用データ!AS2,集計用データ!AT2,集計用データ!AV2)</f>
        <v>1</v>
      </c>
      <c r="E90" s="89" t="e">
        <f>HLOOKUP($E$85,$H$85:$M$92,6,FALSE)</f>
        <v>#N/A</v>
      </c>
      <c r="F90" s="89" t="e">
        <f>HLOOKUP($F$85,$H$85:$M$92,6,FALSE)</f>
        <v>#N/A</v>
      </c>
      <c r="G90" s="166"/>
      <c r="H90" s="89">
        <v>2.276923076923079</v>
      </c>
      <c r="I90" s="89">
        <v>2.0606060606060597</v>
      </c>
      <c r="J90" s="128">
        <v>2.1215161649944223</v>
      </c>
      <c r="K90" s="128">
        <v>1.8413719185423372</v>
      </c>
      <c r="L90" s="128">
        <v>1.9576719576719568</v>
      </c>
      <c r="M90" s="128">
        <v>1.5176470588235293</v>
      </c>
      <c r="Q90" s="171" t="s">
        <v>411</v>
      </c>
      <c r="R90" s="171" t="s">
        <v>447</v>
      </c>
    </row>
    <row r="91" spans="1:18" s="90" customFormat="1">
      <c r="C91" s="170" t="s">
        <v>41</v>
      </c>
      <c r="D91" s="171">
        <f>AVERAGE(集計用データ!AR2,集計用データ!AU2,集計用データ!AW2)</f>
        <v>1</v>
      </c>
      <c r="E91" s="89" t="e">
        <f>HLOOKUP($E$85,$H$85:$M$92,7,FALSE)</f>
        <v>#N/A</v>
      </c>
      <c r="F91" s="89" t="e">
        <f>HLOOKUP($F$85,$H$85:$M$92,7,FALSE)</f>
        <v>#N/A</v>
      </c>
      <c r="G91" s="166"/>
      <c r="H91" s="89">
        <v>2.0941278065630402</v>
      </c>
      <c r="I91" s="89">
        <v>2.1163120567375908</v>
      </c>
      <c r="J91" s="128">
        <v>2.2252050708426538</v>
      </c>
      <c r="K91" s="128">
        <v>2.2422293676312979</v>
      </c>
      <c r="L91" s="128">
        <v>2.3052631578947373</v>
      </c>
      <c r="M91" s="128">
        <v>1.8627450980392162</v>
      </c>
      <c r="Q91" s="171" t="s">
        <v>412</v>
      </c>
      <c r="R91" s="171" t="s">
        <v>448</v>
      </c>
    </row>
    <row r="92" spans="1:18" s="90" customFormat="1">
      <c r="C92" s="170" t="s">
        <v>42</v>
      </c>
      <c r="D92" s="171">
        <f>AVERAGE(集計用データ!BD2,集計用データ!BE2,集計用データ!BG2)</f>
        <v>1</v>
      </c>
      <c r="E92" s="89" t="e">
        <f>HLOOKUP($E$85,$H$85:$M$92,8,FALSE)</f>
        <v>#N/A</v>
      </c>
      <c r="F92" s="89" t="e">
        <f>HLOOKUP($F$85,$H$85:$M$92,8,FALSE)</f>
        <v>#N/A</v>
      </c>
      <c r="G92" s="166"/>
      <c r="H92" s="89">
        <v>2.2970204841713211</v>
      </c>
      <c r="I92" s="89">
        <v>1.9661150512214354</v>
      </c>
      <c r="J92" s="128">
        <v>1.9628221377270787</v>
      </c>
      <c r="K92" s="128">
        <v>1.7540574282147317</v>
      </c>
      <c r="L92" s="128">
        <v>2.0428849902534107</v>
      </c>
      <c r="M92" s="128">
        <v>1.2648401826484019</v>
      </c>
      <c r="Q92" s="171" t="s">
        <v>413</v>
      </c>
      <c r="R92" s="171" t="s">
        <v>449</v>
      </c>
    </row>
    <row r="93" spans="1:18" s="90" customFormat="1">
      <c r="C93" s="166"/>
      <c r="G93" s="166"/>
      <c r="J93" s="129"/>
      <c r="K93" s="129"/>
      <c r="M93" s="129"/>
    </row>
    <row r="94" spans="1:18" s="90" customFormat="1">
      <c r="C94" s="168" t="s">
        <v>209</v>
      </c>
      <c r="D94" s="169" t="s">
        <v>219</v>
      </c>
      <c r="E94" s="88" t="str">
        <f>E85</f>
        <v>あなたと同じ術式</v>
      </c>
      <c r="F94" s="88" t="str">
        <f>F85</f>
        <v>比較術式</v>
      </c>
      <c r="G94" s="166"/>
      <c r="H94" s="88" t="s">
        <v>133</v>
      </c>
      <c r="I94" s="88" t="s">
        <v>243</v>
      </c>
      <c r="J94" s="88" t="s">
        <v>262</v>
      </c>
      <c r="K94" s="130" t="s">
        <v>242</v>
      </c>
      <c r="L94" s="88" t="s">
        <v>131</v>
      </c>
      <c r="M94" s="130" t="s">
        <v>132</v>
      </c>
    </row>
    <row r="95" spans="1:18" s="90" customFormat="1">
      <c r="C95" s="170" t="s">
        <v>335</v>
      </c>
      <c r="D95" s="89">
        <f>集計用データ!BO2</f>
        <v>1</v>
      </c>
      <c r="E95" s="89" t="e">
        <f>HLOOKUP($E$85,$H$94:$M$99,2,FALSE)</f>
        <v>#N/A</v>
      </c>
      <c r="F95" s="89" t="e">
        <f>HLOOKUP($F$85,$H$94:$M$99,2,FALSE)</f>
        <v>#N/A</v>
      </c>
      <c r="G95" s="166"/>
      <c r="H95" s="89">
        <v>2.0487804878048781</v>
      </c>
      <c r="I95" s="89">
        <v>1.8333333333333333</v>
      </c>
      <c r="J95" s="128">
        <v>1.8623024830699775</v>
      </c>
      <c r="K95" s="128">
        <v>1.7540453074433657</v>
      </c>
      <c r="L95" s="128">
        <v>2.0372340425531914</v>
      </c>
      <c r="M95" s="128">
        <v>1.4166666666666667</v>
      </c>
      <c r="Q95" s="89" t="s">
        <v>414</v>
      </c>
      <c r="R95" s="89" t="s">
        <v>450</v>
      </c>
    </row>
    <row r="96" spans="1:18" s="90" customFormat="1">
      <c r="C96" s="170" t="s">
        <v>91</v>
      </c>
      <c r="D96" s="89">
        <f>集計用データ!BP2</f>
        <v>1</v>
      </c>
      <c r="E96" s="89" t="e">
        <f>HLOOKUP($E$85,$H$94:$M$99,3,FALSE)</f>
        <v>#N/A</v>
      </c>
      <c r="F96" s="89" t="e">
        <f>HLOOKUP($F$85,$H$94:$M$99,3,FALSE)</f>
        <v>#N/A</v>
      </c>
      <c r="G96" s="166"/>
      <c r="H96" s="89">
        <v>2.0826873385012918</v>
      </c>
      <c r="I96" s="89">
        <v>1.8068669527896997</v>
      </c>
      <c r="J96" s="128">
        <v>1.754041570438799</v>
      </c>
      <c r="K96" s="128">
        <v>1.7722772277227723</v>
      </c>
      <c r="L96" s="128">
        <v>1.9615384615384615</v>
      </c>
      <c r="M96" s="128">
        <v>1.411764705882353</v>
      </c>
      <c r="Q96" s="89" t="s">
        <v>415</v>
      </c>
      <c r="R96" s="89" t="s">
        <v>451</v>
      </c>
    </row>
    <row r="97" spans="3:18" s="90" customFormat="1">
      <c r="C97" s="170" t="s">
        <v>92</v>
      </c>
      <c r="D97" s="89">
        <f>集計用データ!BQ2</f>
        <v>1</v>
      </c>
      <c r="E97" s="89" t="e">
        <f>HLOOKUP($E$85,$H$94:$M$99,4,FALSE)</f>
        <v>#N/A</v>
      </c>
      <c r="F97" s="89" t="e">
        <f>HLOOKUP($F$85,$H$94:$M$99,4,FALSE)</f>
        <v>#N/A</v>
      </c>
      <c r="G97" s="166"/>
      <c r="H97" s="89">
        <v>2.8129870129870129</v>
      </c>
      <c r="I97" s="89">
        <v>2.1787234042553192</v>
      </c>
      <c r="J97" s="128">
        <v>1.813273340832396</v>
      </c>
      <c r="K97" s="128">
        <v>1.796116504854369</v>
      </c>
      <c r="L97" s="128">
        <v>2.0105263157894737</v>
      </c>
      <c r="M97" s="128">
        <v>1.2</v>
      </c>
      <c r="Q97" s="89" t="s">
        <v>416</v>
      </c>
      <c r="R97" s="89" t="s">
        <v>452</v>
      </c>
    </row>
    <row r="98" spans="3:18" s="90" customFormat="1">
      <c r="C98" s="170" t="s">
        <v>93</v>
      </c>
      <c r="D98" s="89">
        <f>集計用データ!BR2</f>
        <v>1</v>
      </c>
      <c r="E98" s="89" t="e">
        <f>HLOOKUP($E$85,$H$94:$M$99,5,FALSE)</f>
        <v>#N/A</v>
      </c>
      <c r="F98" s="89" t="e">
        <f>HLOOKUP($F$85,$H$94:$M$99,5,FALSE)</f>
        <v>#N/A</v>
      </c>
      <c r="G98" s="166"/>
      <c r="H98" s="89">
        <v>2.1402597402597401</v>
      </c>
      <c r="I98" s="89">
        <v>1.7191489361702128</v>
      </c>
      <c r="J98" s="128">
        <v>2.1876404494382022</v>
      </c>
      <c r="K98" s="128">
        <v>2.2315112540192925</v>
      </c>
      <c r="L98" s="128">
        <v>2.6842105263157894</v>
      </c>
      <c r="M98" s="128">
        <v>1.2588235294117647</v>
      </c>
      <c r="Q98" s="89" t="s">
        <v>417</v>
      </c>
      <c r="R98" s="89" t="s">
        <v>453</v>
      </c>
    </row>
    <row r="99" spans="3:18" s="90" customFormat="1">
      <c r="C99" s="170" t="s">
        <v>94</v>
      </c>
      <c r="D99" s="89">
        <f>集計用データ!BS2</f>
        <v>1</v>
      </c>
      <c r="E99" s="89" t="e">
        <f>HLOOKUP($E$85,$H$94:$M$99,6,FALSE)</f>
        <v>#N/A</v>
      </c>
      <c r="F99" s="89" t="e">
        <f>HLOOKUP($F$85,$H$94:$M$99,6,FALSE)</f>
        <v>#N/A</v>
      </c>
      <c r="G99" s="166"/>
      <c r="H99" s="89">
        <v>2.3489583333333344</v>
      </c>
      <c r="I99" s="89">
        <v>1.9037356321839098</v>
      </c>
      <c r="J99" s="128">
        <v>1.6737668161434978</v>
      </c>
      <c r="K99" s="128">
        <v>1.6655948553054662</v>
      </c>
      <c r="L99" s="128">
        <v>2.0368421052631578</v>
      </c>
      <c r="M99" s="128">
        <v>1.1058823529411765</v>
      </c>
      <c r="Q99" s="89" t="s">
        <v>418</v>
      </c>
      <c r="R99" s="89" t="s">
        <v>454</v>
      </c>
    </row>
    <row r="100" spans="3:18" s="90" customFormat="1">
      <c r="C100" s="166"/>
      <c r="G100" s="166"/>
      <c r="J100" s="129"/>
      <c r="K100" s="129"/>
      <c r="M100" s="129"/>
    </row>
    <row r="101" spans="3:18" s="90" customFormat="1">
      <c r="C101" s="168" t="s">
        <v>210</v>
      </c>
      <c r="D101" s="169" t="s">
        <v>219</v>
      </c>
      <c r="E101" s="88" t="str">
        <f>E85</f>
        <v>あなたと同じ術式</v>
      </c>
      <c r="F101" s="88" t="str">
        <f>F85</f>
        <v>比較術式</v>
      </c>
      <c r="G101" s="166"/>
      <c r="H101" s="88" t="s">
        <v>133</v>
      </c>
      <c r="I101" s="88" t="s">
        <v>243</v>
      </c>
      <c r="J101" s="88" t="s">
        <v>262</v>
      </c>
      <c r="K101" s="130" t="s">
        <v>242</v>
      </c>
      <c r="L101" s="88" t="s">
        <v>131</v>
      </c>
      <c r="M101" s="130" t="s">
        <v>132</v>
      </c>
    </row>
    <row r="102" spans="3:18" s="90" customFormat="1">
      <c r="C102" s="170" t="s">
        <v>95</v>
      </c>
      <c r="D102" s="89">
        <f>集計用データ!AI2</f>
        <v>1</v>
      </c>
      <c r="E102" s="89" t="e">
        <f>HLOOKUP($E$85,$H$101:$M$116,2,FALSE)</f>
        <v>#N/A</v>
      </c>
      <c r="F102" s="89" t="e">
        <f>HLOOKUP($F$85,$H$101:$M$116,2,FALSE)</f>
        <v>#N/A</v>
      </c>
      <c r="G102" s="166"/>
      <c r="H102" s="89">
        <v>1.8251928020565553</v>
      </c>
      <c r="I102" s="89">
        <v>1.6934460887949261</v>
      </c>
      <c r="J102" s="128">
        <v>1.7263626251390434</v>
      </c>
      <c r="K102" s="128">
        <v>1.7709677419354839</v>
      </c>
      <c r="L102" s="128">
        <v>1.7604166666666667</v>
      </c>
      <c r="M102" s="128">
        <v>1.5294117647058822</v>
      </c>
      <c r="Q102" s="89" t="s">
        <v>419</v>
      </c>
      <c r="R102" s="89" t="s">
        <v>455</v>
      </c>
    </row>
    <row r="103" spans="3:18" s="90" customFormat="1">
      <c r="C103" s="170" t="s">
        <v>45</v>
      </c>
      <c r="D103" s="89">
        <f>集計用データ!AJ2</f>
        <v>1</v>
      </c>
      <c r="E103" s="89" t="e">
        <f>HLOOKUP($E$85,$H$101:$M$116,3,FALSE)</f>
        <v>#N/A</v>
      </c>
      <c r="F103" s="89" t="e">
        <f>HLOOKUP($F$85,$H$101:$M$116,3,FALSE)</f>
        <v>#N/A</v>
      </c>
      <c r="G103" s="166"/>
      <c r="H103" s="89">
        <v>1.9336734693877551</v>
      </c>
      <c r="I103" s="89">
        <v>1.5983086680761098</v>
      </c>
      <c r="J103" s="128">
        <v>1.7657458563535913</v>
      </c>
      <c r="K103" s="128">
        <v>1.8365384615384615</v>
      </c>
      <c r="L103" s="128">
        <v>2.0364583333333335</v>
      </c>
      <c r="M103" s="128">
        <v>1.4705882352941178</v>
      </c>
      <c r="Q103" s="89" t="s">
        <v>420</v>
      </c>
      <c r="R103" s="89" t="s">
        <v>456</v>
      </c>
    </row>
    <row r="104" spans="3:18" s="90" customFormat="1">
      <c r="C104" s="170" t="s">
        <v>96</v>
      </c>
      <c r="D104" s="89">
        <f>集計用データ!AK2</f>
        <v>1</v>
      </c>
      <c r="E104" s="89" t="e">
        <f>HLOOKUP($E$85,$H$101:$M$116,4,FALSE)</f>
        <v>#N/A</v>
      </c>
      <c r="F104" s="89" t="e">
        <f>HLOOKUP($F$85,$H$101:$M$116,4,FALSE)</f>
        <v>#N/A</v>
      </c>
      <c r="G104" s="166"/>
      <c r="H104" s="89">
        <v>2.1479591836734695</v>
      </c>
      <c r="I104" s="89">
        <v>1.5137420718816068</v>
      </c>
      <c r="J104" s="128">
        <v>1.812568908489526</v>
      </c>
      <c r="K104" s="128">
        <v>1.8012820512820513</v>
      </c>
      <c r="L104" s="128">
        <v>2.2239583333333335</v>
      </c>
      <c r="M104" s="128">
        <v>1.4941176470588236</v>
      </c>
      <c r="Q104" s="89" t="s">
        <v>421</v>
      </c>
      <c r="R104" s="89" t="s">
        <v>457</v>
      </c>
    </row>
    <row r="105" spans="3:18" s="90" customFormat="1">
      <c r="C105" s="170" t="s">
        <v>97</v>
      </c>
      <c r="D105" s="89">
        <f>集計用データ!AL2</f>
        <v>1</v>
      </c>
      <c r="E105" s="89" t="e">
        <f>HLOOKUP($E$85,$H$101:$M$116,5,FALSE)</f>
        <v>#N/A</v>
      </c>
      <c r="F105" s="89" t="e">
        <f>HLOOKUP($F$85,$H$101:$M$116,5,FALSE)</f>
        <v>#N/A</v>
      </c>
      <c r="G105" s="166"/>
      <c r="H105" s="89">
        <v>1.5396419437340154</v>
      </c>
      <c r="I105" s="89">
        <v>1.451271186440678</v>
      </c>
      <c r="J105" s="128">
        <v>1.5016611295681064</v>
      </c>
      <c r="K105" s="128">
        <v>1.5096774193548388</v>
      </c>
      <c r="L105" s="128">
        <v>1.5105263157894737</v>
      </c>
      <c r="M105" s="128">
        <v>1.4</v>
      </c>
      <c r="Q105" s="89" t="s">
        <v>422</v>
      </c>
      <c r="R105" s="89" t="s">
        <v>458</v>
      </c>
    </row>
    <row r="106" spans="3:18" s="90" customFormat="1">
      <c r="C106" s="170" t="s">
        <v>98</v>
      </c>
      <c r="D106" s="89">
        <f>集計用データ!AM2</f>
        <v>1</v>
      </c>
      <c r="E106" s="89" t="e">
        <f>HLOOKUP($E$85,$H$101:$M$116,6,FALSE)</f>
        <v>#N/A</v>
      </c>
      <c r="F106" s="89" t="e">
        <f>HLOOKUP($F$85,$H$101:$M$116,6,FALSE)</f>
        <v>#N/A</v>
      </c>
      <c r="G106" s="166"/>
      <c r="H106" s="89">
        <v>1.6819338422391859</v>
      </c>
      <c r="I106" s="89">
        <v>1.3707627118644068</v>
      </c>
      <c r="J106" s="128">
        <v>1.4845474613686533</v>
      </c>
      <c r="K106" s="128">
        <v>1.4694533762057878</v>
      </c>
      <c r="L106" s="128">
        <v>1.703125</v>
      </c>
      <c r="M106" s="128">
        <v>1.2</v>
      </c>
      <c r="Q106" s="89" t="s">
        <v>423</v>
      </c>
      <c r="R106" s="89" t="s">
        <v>459</v>
      </c>
    </row>
    <row r="107" spans="3:18" s="90" customFormat="1">
      <c r="C107" s="170" t="s">
        <v>46</v>
      </c>
      <c r="D107" s="89">
        <f>集計用データ!AN2</f>
        <v>1</v>
      </c>
      <c r="E107" s="89" t="e">
        <f>HLOOKUP($E$85,$H$101:$M$116,7,FALSE)</f>
        <v>#N/A</v>
      </c>
      <c r="F107" s="89" t="e">
        <f>HLOOKUP($F$85,$H$101:$M$116,7,FALSE)</f>
        <v>#N/A</v>
      </c>
      <c r="G107" s="166"/>
      <c r="H107" s="89">
        <v>2.1607142857142856</v>
      </c>
      <c r="I107" s="89">
        <v>1.8202959830866807</v>
      </c>
      <c r="J107" s="128">
        <v>1.7712707182320442</v>
      </c>
      <c r="K107" s="128">
        <v>1.7363344051446945</v>
      </c>
      <c r="L107" s="128">
        <v>2.1979166666666665</v>
      </c>
      <c r="M107" s="128">
        <v>1.388235294117647</v>
      </c>
      <c r="Q107" s="89" t="s">
        <v>424</v>
      </c>
      <c r="R107" s="89" t="s">
        <v>460</v>
      </c>
    </row>
    <row r="108" spans="3:18" s="90" customFormat="1">
      <c r="C108" s="170" t="s">
        <v>99</v>
      </c>
      <c r="D108" s="89">
        <f>集計用データ!AO2</f>
        <v>1</v>
      </c>
      <c r="E108" s="89" t="e">
        <f>HLOOKUP($E$85,$H$101:$M$116,8,FALSE)</f>
        <v>#N/A</v>
      </c>
      <c r="F108" s="89" t="e">
        <f>HLOOKUP($F$85,$H$101:$M$116,8,FALSE)</f>
        <v>#N/A</v>
      </c>
      <c r="G108" s="166"/>
      <c r="H108" s="89">
        <v>2.1074168797953963</v>
      </c>
      <c r="I108" s="89">
        <v>1.9343220338983051</v>
      </c>
      <c r="J108" s="128">
        <v>1.9822616407982261</v>
      </c>
      <c r="K108" s="128">
        <v>2</v>
      </c>
      <c r="L108" s="128">
        <v>2.0732984293193719</v>
      </c>
      <c r="M108" s="128">
        <v>1.3176470588235294</v>
      </c>
      <c r="Q108" s="89" t="s">
        <v>425</v>
      </c>
      <c r="R108" s="89" t="s">
        <v>461</v>
      </c>
    </row>
    <row r="109" spans="3:18" s="90" customFormat="1">
      <c r="C109" s="170" t="s">
        <v>172</v>
      </c>
      <c r="D109" s="89">
        <f>集計用データ!AP2</f>
        <v>1</v>
      </c>
      <c r="E109" s="89" t="e">
        <f>HLOOKUP($E$85,$H$101:$M$116,9,FALSE)</f>
        <v>#N/A</v>
      </c>
      <c r="F109" s="89" t="e">
        <f>HLOOKUP($F$85,$H$101:$M$116,9,FALSE)</f>
        <v>#N/A</v>
      </c>
      <c r="G109" s="166"/>
      <c r="H109" s="89">
        <v>1.7346938775510203</v>
      </c>
      <c r="I109" s="89">
        <v>1.6723044397463003</v>
      </c>
      <c r="J109" s="128">
        <v>1.7079646017699115</v>
      </c>
      <c r="K109" s="128">
        <v>1.9423076923076923</v>
      </c>
      <c r="L109" s="128">
        <v>1.9270833333333333</v>
      </c>
      <c r="M109" s="128">
        <v>1.388235294117647</v>
      </c>
      <c r="Q109" s="89" t="s">
        <v>426</v>
      </c>
      <c r="R109" s="89" t="s">
        <v>462</v>
      </c>
    </row>
    <row r="110" spans="3:18" s="90" customFormat="1">
      <c r="C110" s="170" t="s">
        <v>173</v>
      </c>
      <c r="D110" s="89">
        <f>集計用データ!AQ2</f>
        <v>1</v>
      </c>
      <c r="E110" s="89" t="e">
        <f>HLOOKUP($E$85,$H$101:$M$116,10,FALSE)</f>
        <v>#N/A</v>
      </c>
      <c r="F110" s="89" t="e">
        <f>HLOOKUP($F$85,$H$101:$M$116,10,FALSE)</f>
        <v>#N/A</v>
      </c>
      <c r="G110" s="166"/>
      <c r="H110" s="89">
        <v>3.1794871794871793</v>
      </c>
      <c r="I110" s="89">
        <v>2.7547568710359407</v>
      </c>
      <c r="J110" s="128">
        <v>2.4966814159292037</v>
      </c>
      <c r="K110" s="128">
        <v>2.3536977491961415</v>
      </c>
      <c r="L110" s="128">
        <v>2.4554973821989527</v>
      </c>
      <c r="M110" s="128">
        <v>1.8470588235294119</v>
      </c>
      <c r="Q110" s="89" t="s">
        <v>427</v>
      </c>
      <c r="R110" s="89" t="s">
        <v>463</v>
      </c>
    </row>
    <row r="111" spans="3:18" s="90" customFormat="1">
      <c r="C111" s="170" t="s">
        <v>41</v>
      </c>
      <c r="D111" s="89">
        <f>集計用データ!AR2</f>
        <v>1</v>
      </c>
      <c r="E111" s="89" t="e">
        <f>HLOOKUP($E$85,$H$101:$M$116,11,FALSE)</f>
        <v>#N/A</v>
      </c>
      <c r="F111" s="89" t="e">
        <f>HLOOKUP($F$85,$H$101:$M$116,11,FALSE)</f>
        <v>#N/A</v>
      </c>
      <c r="G111" s="166"/>
      <c r="H111" s="89">
        <v>1.9666666666666666</v>
      </c>
      <c r="I111" s="89">
        <v>2.0337552742616034</v>
      </c>
      <c r="J111" s="128">
        <v>2.2430632630410656</v>
      </c>
      <c r="K111" s="128">
        <v>2.347266881028939</v>
      </c>
      <c r="L111" s="128">
        <v>2.3874345549738218</v>
      </c>
      <c r="M111" s="128">
        <v>1.8588235294117648</v>
      </c>
      <c r="Q111" s="89" t="s">
        <v>428</v>
      </c>
      <c r="R111" s="89" t="s">
        <v>464</v>
      </c>
    </row>
    <row r="112" spans="3:18" s="90" customFormat="1">
      <c r="C112" s="170" t="s">
        <v>40</v>
      </c>
      <c r="D112" s="89">
        <f>集計用データ!AS2</f>
        <v>1</v>
      </c>
      <c r="E112" s="89" t="e">
        <f>HLOOKUP($E$85,$H$101:$M$116,12,FALSE)</f>
        <v>#N/A</v>
      </c>
      <c r="F112" s="89" t="e">
        <f>HLOOKUP($F$85,$H$101:$M$116,12,FALSE)</f>
        <v>#N/A</v>
      </c>
      <c r="G112" s="166"/>
      <c r="H112" s="89">
        <v>2.2173913043478262</v>
      </c>
      <c r="I112" s="89">
        <v>2.0464135021097047</v>
      </c>
      <c r="J112" s="128">
        <v>2.1276359600443953</v>
      </c>
      <c r="K112" s="128">
        <v>1.858974358974359</v>
      </c>
      <c r="L112" s="128">
        <v>2.0423280423280423</v>
      </c>
      <c r="M112" s="128">
        <v>1.5294117647058822</v>
      </c>
      <c r="Q112" s="89" t="s">
        <v>429</v>
      </c>
      <c r="R112" s="89" t="s">
        <v>465</v>
      </c>
    </row>
    <row r="113" spans="3:18" s="90" customFormat="1">
      <c r="C113" s="170" t="s">
        <v>47</v>
      </c>
      <c r="D113" s="89">
        <f>集計用データ!AT2</f>
        <v>1</v>
      </c>
      <c r="E113" s="89" t="e">
        <f>HLOOKUP($E$85,$H$101:$M$116,13,FALSE)</f>
        <v>#N/A</v>
      </c>
      <c r="F113" s="89" t="e">
        <f>HLOOKUP($F$85,$H$101:$M$116,13,FALSE)</f>
        <v>#N/A</v>
      </c>
      <c r="G113" s="166"/>
      <c r="H113" s="89">
        <v>2.2333333333333334</v>
      </c>
      <c r="I113" s="89">
        <v>2.0274841437632136</v>
      </c>
      <c r="J113" s="128">
        <v>2.0855555555555556</v>
      </c>
      <c r="K113" s="128">
        <v>1.8938906752411575</v>
      </c>
      <c r="L113" s="128">
        <v>1.9263157894736842</v>
      </c>
      <c r="M113" s="128">
        <v>1.4823529411764707</v>
      </c>
      <c r="Q113" s="89" t="s">
        <v>430</v>
      </c>
      <c r="R113" s="89" t="s">
        <v>466</v>
      </c>
    </row>
    <row r="114" spans="3:18" s="90" customFormat="1">
      <c r="C114" s="170" t="s">
        <v>48</v>
      </c>
      <c r="D114" s="89">
        <f>集計用データ!AU2</f>
        <v>1</v>
      </c>
      <c r="E114" s="89" t="e">
        <f>HLOOKUP($E$85,$H$101:$M$116,14,FALSE)</f>
        <v>#N/A</v>
      </c>
      <c r="F114" s="89" t="e">
        <f>HLOOKUP($F$85,$H$101:$M$116,14,FALSE)</f>
        <v>#N/A</v>
      </c>
      <c r="G114" s="166"/>
      <c r="H114" s="89">
        <v>1.8174807197943446</v>
      </c>
      <c r="I114" s="89">
        <v>1.9150743099787686</v>
      </c>
      <c r="J114" s="128">
        <v>2.0378619153674835</v>
      </c>
      <c r="K114" s="128">
        <v>2.0836012861736335</v>
      </c>
      <c r="L114" s="128">
        <v>2.162303664921466</v>
      </c>
      <c r="M114" s="128">
        <v>1.6941176470588235</v>
      </c>
      <c r="Q114" s="89" t="s">
        <v>431</v>
      </c>
      <c r="R114" s="89" t="s">
        <v>467</v>
      </c>
    </row>
    <row r="115" spans="3:18" s="90" customFormat="1">
      <c r="C115" s="170" t="s">
        <v>100</v>
      </c>
      <c r="D115" s="89">
        <f>集計用データ!AV2</f>
        <v>1</v>
      </c>
      <c r="E115" s="89" t="e">
        <f>HLOOKUP($E$85,$H$101:$M$116,15,FALSE)</f>
        <v>#N/A</v>
      </c>
      <c r="F115" s="89" t="e">
        <f>HLOOKUP($F$85,$H$101:$M$116,15,FALSE)</f>
        <v>#N/A</v>
      </c>
      <c r="G115" s="166"/>
      <c r="H115" s="89">
        <v>2.3785166240409206</v>
      </c>
      <c r="I115" s="89">
        <v>2.1120507399577169</v>
      </c>
      <c r="J115" s="128">
        <v>2.1531631520532741</v>
      </c>
      <c r="K115" s="128">
        <v>1.7820512820512822</v>
      </c>
      <c r="L115" s="128">
        <v>1.8947368421052631</v>
      </c>
      <c r="M115" s="128">
        <v>1.5411764705882354</v>
      </c>
      <c r="Q115" s="89" t="s">
        <v>432</v>
      </c>
      <c r="R115" s="89" t="s">
        <v>468</v>
      </c>
    </row>
    <row r="116" spans="3:18" s="90" customFormat="1">
      <c r="C116" s="170" t="s">
        <v>49</v>
      </c>
      <c r="D116" s="89">
        <f>集計用データ!AW2</f>
        <v>1</v>
      </c>
      <c r="E116" s="89" t="e">
        <f>HLOOKUP($E$85,$H$101:$M$116,16,FALSE)</f>
        <v>#N/A</v>
      </c>
      <c r="F116" s="89" t="e">
        <f>HLOOKUP($F$85,$H$101:$M$116,16,FALSE)</f>
        <v>#N/A</v>
      </c>
      <c r="G116" s="166"/>
      <c r="H116" s="89">
        <v>2.498714652956298</v>
      </c>
      <c r="I116" s="89">
        <v>2.4228329809725158</v>
      </c>
      <c r="J116" s="128">
        <v>2.3953488372093021</v>
      </c>
      <c r="K116" s="128">
        <v>2.3012820512820511</v>
      </c>
      <c r="L116" s="128">
        <v>2.421875</v>
      </c>
      <c r="M116" s="128">
        <v>2.0352941176470587</v>
      </c>
      <c r="Q116" s="89" t="s">
        <v>433</v>
      </c>
      <c r="R116" s="89" t="s">
        <v>469</v>
      </c>
    </row>
    <row r="117" spans="3:18" s="90" customFormat="1">
      <c r="C117" s="166"/>
      <c r="G117" s="166"/>
      <c r="J117" s="129"/>
      <c r="K117" s="129"/>
      <c r="M117" s="129"/>
    </row>
    <row r="118" spans="3:18" s="90" customFormat="1" ht="27">
      <c r="C118" s="168" t="s">
        <v>211</v>
      </c>
      <c r="D118" s="187" t="s">
        <v>219</v>
      </c>
      <c r="E118" s="88" t="str">
        <f>E85</f>
        <v>あなたと同じ術式</v>
      </c>
      <c r="F118" s="88" t="str">
        <f>F85</f>
        <v>比較術式</v>
      </c>
      <c r="G118" s="166"/>
      <c r="H118" s="88" t="s">
        <v>133</v>
      </c>
      <c r="I118" s="88" t="s">
        <v>243</v>
      </c>
      <c r="J118" s="88" t="s">
        <v>262</v>
      </c>
      <c r="K118" s="130" t="s">
        <v>242</v>
      </c>
      <c r="L118" s="88" t="s">
        <v>131</v>
      </c>
      <c r="M118" s="130" t="s">
        <v>132</v>
      </c>
    </row>
    <row r="119" spans="3:18" s="90" customFormat="1">
      <c r="C119" s="170" t="s">
        <v>101</v>
      </c>
      <c r="D119" s="89">
        <f>集計用データ!AX2</f>
        <v>1</v>
      </c>
      <c r="E119" s="186" t="e">
        <f>HLOOKUP($E$85,$H$118:$M$126,2,FALSE)</f>
        <v>#N/A</v>
      </c>
      <c r="F119" s="89" t="e">
        <f>HLOOKUP($F$85,$H$118:$M$126,2,FALSE)</f>
        <v>#N/A</v>
      </c>
      <c r="G119" s="166"/>
      <c r="H119" s="89">
        <v>2.1564102564102563</v>
      </c>
      <c r="I119" s="89">
        <v>1.4694736842105263</v>
      </c>
      <c r="J119" s="128">
        <v>1.7624861265260821</v>
      </c>
      <c r="K119" s="128">
        <v>1.7041800643086817</v>
      </c>
      <c r="L119" s="128">
        <v>2.0104166666666665</v>
      </c>
      <c r="M119" s="128">
        <v>1.2941176470588236</v>
      </c>
      <c r="Q119" s="89" t="s">
        <v>434</v>
      </c>
      <c r="R119" s="89" t="s">
        <v>470</v>
      </c>
    </row>
    <row r="120" spans="3:18" s="90" customFormat="1">
      <c r="C120" s="170" t="s">
        <v>102</v>
      </c>
      <c r="D120" s="89">
        <f>集計用データ!AY2</f>
        <v>1</v>
      </c>
      <c r="E120" s="186" t="e">
        <f>HLOOKUP($E$85,$H$118:$M$126,3,FALSE)</f>
        <v>#N/A</v>
      </c>
      <c r="F120" s="89" t="e">
        <f>HLOOKUP($F$85,$H$118:$M$126,3,FALSE)</f>
        <v>#N/A</v>
      </c>
      <c r="G120" s="166"/>
      <c r="H120" s="89">
        <v>2.4910485933503836</v>
      </c>
      <c r="I120" s="89">
        <v>1.6139240506329113</v>
      </c>
      <c r="J120" s="128">
        <v>1.5787139689578713</v>
      </c>
      <c r="K120" s="128">
        <v>1.572347266881029</v>
      </c>
      <c r="L120" s="128">
        <v>2.5677083333333335</v>
      </c>
      <c r="M120" s="128">
        <v>1.3176470588235294</v>
      </c>
      <c r="Q120" s="89" t="s">
        <v>435</v>
      </c>
      <c r="R120" s="89" t="s">
        <v>471</v>
      </c>
    </row>
    <row r="121" spans="3:18" s="90" customFormat="1">
      <c r="C121" s="170" t="s">
        <v>103</v>
      </c>
      <c r="D121" s="89">
        <f>集計用データ!AZ2</f>
        <v>1</v>
      </c>
      <c r="E121" s="186" t="e">
        <f>HLOOKUP($E$85,$H$118:$M$126,4,FALSE)</f>
        <v>#N/A</v>
      </c>
      <c r="F121" s="89" t="e">
        <f>HLOOKUP($F$85,$H$118:$M$126,4,FALSE)</f>
        <v>#N/A</v>
      </c>
      <c r="G121" s="166"/>
      <c r="H121" s="89">
        <v>2.6915167095115682</v>
      </c>
      <c r="I121" s="89">
        <v>2.3354430379746836</v>
      </c>
      <c r="J121" s="128">
        <v>2.2872928176795582</v>
      </c>
      <c r="K121" s="128">
        <v>2.405144694533762</v>
      </c>
      <c r="L121" s="128">
        <v>2.6321243523316062</v>
      </c>
      <c r="M121" s="128">
        <v>1.5764705882352941</v>
      </c>
      <c r="Q121" s="89" t="s">
        <v>436</v>
      </c>
      <c r="R121" s="89" t="s">
        <v>472</v>
      </c>
    </row>
    <row r="122" spans="3:18" s="90" customFormat="1">
      <c r="C122" s="170" t="s">
        <v>104</v>
      </c>
      <c r="D122" s="89">
        <f>集計用データ!BA2</f>
        <v>1</v>
      </c>
      <c r="E122" s="186" t="e">
        <f>HLOOKUP($E$85,$H$118:$M$126,5,FALSE)</f>
        <v>#N/A</v>
      </c>
      <c r="F122" s="89" t="e">
        <f>HLOOKUP($F$85,$H$118:$M$126,5,FALSE)</f>
        <v>#N/A</v>
      </c>
      <c r="G122" s="166"/>
      <c r="H122" s="89">
        <v>2.7666666666666666</v>
      </c>
      <c r="I122" s="89">
        <v>2.3122362869198314</v>
      </c>
      <c r="J122" s="128">
        <v>2.3075221238938055</v>
      </c>
      <c r="K122" s="128">
        <v>2.3782051282051282</v>
      </c>
      <c r="L122" s="128">
        <v>2.703125</v>
      </c>
      <c r="M122" s="128">
        <v>1.5411764705882354</v>
      </c>
      <c r="Q122" s="89" t="s">
        <v>437</v>
      </c>
      <c r="R122" s="89" t="s">
        <v>473</v>
      </c>
    </row>
    <row r="123" spans="3:18" s="90" customFormat="1">
      <c r="C123" s="170" t="s">
        <v>105</v>
      </c>
      <c r="D123" s="89">
        <f>集計用データ!BB2</f>
        <v>1</v>
      </c>
      <c r="E123" s="186" t="e">
        <f>HLOOKUP($E$85,$H$118:$M$126,6,FALSE)</f>
        <v>#N/A</v>
      </c>
      <c r="F123" s="89" t="e">
        <f>HLOOKUP($F$85,$H$118:$M$126,6,FALSE)</f>
        <v>#N/A</v>
      </c>
      <c r="G123" s="166"/>
      <c r="H123" s="89">
        <v>1.9562982005141387</v>
      </c>
      <c r="I123" s="89">
        <v>1.8428874734607219</v>
      </c>
      <c r="J123" s="128">
        <v>1.8422222222222222</v>
      </c>
      <c r="K123" s="128">
        <v>1.6774193548387097</v>
      </c>
      <c r="L123" s="128">
        <v>1.7801047120418849</v>
      </c>
      <c r="M123" s="128">
        <v>1.4941176470588236</v>
      </c>
      <c r="Q123" s="89" t="s">
        <v>438</v>
      </c>
      <c r="R123" s="89" t="s">
        <v>474</v>
      </c>
    </row>
    <row r="124" spans="3:18" s="90" customFormat="1" ht="27">
      <c r="C124" s="170" t="s">
        <v>106</v>
      </c>
      <c r="D124" s="89">
        <f>集計用データ!BD2</f>
        <v>1</v>
      </c>
      <c r="E124" s="186" t="e">
        <f>HLOOKUP($E$85,$H$118:$M$126,7,FALSE)</f>
        <v>#N/A</v>
      </c>
      <c r="F124" s="89" t="e">
        <f>HLOOKUP($F$85,$H$118:$M$126,7,FALSE)</f>
        <v>#N/A</v>
      </c>
      <c r="G124" s="166"/>
      <c r="H124" s="89">
        <v>2.2297650130548301</v>
      </c>
      <c r="I124" s="89">
        <v>1.8406113537117903</v>
      </c>
      <c r="J124" s="128">
        <v>1.8969072164948453</v>
      </c>
      <c r="K124" s="128">
        <v>1.6946308724832215</v>
      </c>
      <c r="L124" s="128">
        <v>2.053763440860215</v>
      </c>
      <c r="M124" s="128">
        <v>1.3703703703703705</v>
      </c>
      <c r="Q124" s="89" t="s">
        <v>439</v>
      </c>
      <c r="R124" s="89" t="s">
        <v>475</v>
      </c>
    </row>
    <row r="125" spans="3:18" s="90" customFormat="1" ht="27">
      <c r="C125" s="170" t="s">
        <v>107</v>
      </c>
      <c r="D125" s="89">
        <f>集計用データ!BE2</f>
        <v>1</v>
      </c>
      <c r="E125" s="186" t="e">
        <f>HLOOKUP($E$85,$H$118:$M$126,8,FALSE)</f>
        <v>#N/A</v>
      </c>
      <c r="F125" s="89" t="e">
        <f>HLOOKUP($F$85,$H$118:$M$126,8,FALSE)</f>
        <v>#N/A</v>
      </c>
      <c r="G125" s="166"/>
      <c r="H125" s="89">
        <v>2.5473684210526315</v>
      </c>
      <c r="I125" s="89">
        <v>2.3149779735682818</v>
      </c>
      <c r="J125" s="128">
        <v>2.2580275229357798</v>
      </c>
      <c r="K125" s="128">
        <v>2.074829931972789</v>
      </c>
      <c r="L125" s="128">
        <v>2.3262032085561497</v>
      </c>
      <c r="M125" s="128">
        <v>1.4567901234567902</v>
      </c>
      <c r="Q125" s="89" t="s">
        <v>440</v>
      </c>
      <c r="R125" s="89" t="s">
        <v>476</v>
      </c>
    </row>
    <row r="126" spans="3:18" s="90" customFormat="1">
      <c r="C126" s="170" t="s">
        <v>43</v>
      </c>
      <c r="D126" s="89">
        <f>集計用データ!BG2</f>
        <v>1</v>
      </c>
      <c r="E126" s="186" t="e">
        <f>HLOOKUP($E$85,$H$118:$M$126,9,FALSE)</f>
        <v>#N/A</v>
      </c>
      <c r="F126" s="89" t="e">
        <f>HLOOKUP($F$85,$H$118:$M$126,9,FALSE)</f>
        <v>#N/A</v>
      </c>
      <c r="G126" s="166"/>
      <c r="H126" s="89">
        <v>2.0549450549450547</v>
      </c>
      <c r="I126" s="89">
        <v>1.7077625570776256</v>
      </c>
      <c r="J126" s="128">
        <v>1.7539975399753998</v>
      </c>
      <c r="K126" s="128">
        <v>1.5471014492753623</v>
      </c>
      <c r="L126" s="128">
        <v>1.7613636363636365</v>
      </c>
      <c r="M126" s="128">
        <v>1.1333333333333333</v>
      </c>
      <c r="Q126" s="89" t="s">
        <v>441</v>
      </c>
      <c r="R126" s="89" t="s">
        <v>477</v>
      </c>
    </row>
    <row r="127" spans="3:18" s="90" customFormat="1">
      <c r="C127" s="166"/>
      <c r="G127" s="166"/>
      <c r="J127" s="129"/>
      <c r="K127" s="129"/>
      <c r="M127" s="129"/>
    </row>
    <row r="128" spans="3:18" s="90" customFormat="1">
      <c r="C128" s="172" t="s">
        <v>121</v>
      </c>
      <c r="D128" s="173" t="s">
        <v>260</v>
      </c>
      <c r="E128" s="174"/>
      <c r="F128" s="172"/>
      <c r="G128" s="172"/>
      <c r="J128" s="129"/>
      <c r="K128" s="129"/>
      <c r="M128" s="129"/>
    </row>
    <row r="129" spans="1:13" s="90" customFormat="1">
      <c r="C129" s="169" t="s">
        <v>481</v>
      </c>
      <c r="D129" s="88" t="str">
        <f>E85</f>
        <v>あなたと同じ術式</v>
      </c>
      <c r="E129" s="175" t="str">
        <f>患者基本情報!$B$3&amp;"さん 術後1年"</f>
        <v>さん 術後1年</v>
      </c>
      <c r="F129" s="175" t="str">
        <f>患者基本情報!$B$3&amp;"さん 現在"</f>
        <v>さん 現在</v>
      </c>
      <c r="G129" s="166"/>
      <c r="H129" s="88" t="s">
        <v>133</v>
      </c>
      <c r="I129" s="88" t="s">
        <v>243</v>
      </c>
      <c r="J129" s="88" t="s">
        <v>262</v>
      </c>
      <c r="K129" s="130" t="s">
        <v>242</v>
      </c>
      <c r="L129" s="88" t="s">
        <v>131</v>
      </c>
      <c r="M129" s="130" t="s">
        <v>132</v>
      </c>
    </row>
    <row r="130" spans="1:13" s="90" customFormat="1">
      <c r="C130" s="176">
        <v>-0.13800000000000001</v>
      </c>
      <c r="D130" s="184" t="e">
        <f>HLOOKUP($E$85,$H$129:$M$130,2,FALSE)</f>
        <v>#N/A</v>
      </c>
      <c r="E130" s="184" t="e">
        <f>患者基本情報!B8/患者基本情報!B7-1</f>
        <v>#DIV/0!</v>
      </c>
      <c r="F130" s="184" t="e">
        <f>質問票!J1/患者基本情報!B7-1</f>
        <v>#DIV/0!</v>
      </c>
      <c r="G130" s="166"/>
      <c r="H130" s="176">
        <v>-0.13800000000000001</v>
      </c>
      <c r="I130" s="176">
        <v>-8.8999999999999996E-2</v>
      </c>
      <c r="J130" s="178">
        <v>-7.9254488228438183E-2</v>
      </c>
      <c r="K130" s="178">
        <v>-6.885135224913487E-2</v>
      </c>
      <c r="L130" s="178">
        <v>-0.10946656170212769</v>
      </c>
      <c r="M130" s="178">
        <v>-1.624501866666667E-2</v>
      </c>
    </row>
    <row r="131" spans="1:13" s="90" customFormat="1">
      <c r="C131" s="179"/>
      <c r="D131" s="180"/>
      <c r="E131" s="181" t="s">
        <v>220</v>
      </c>
      <c r="F131" s="90" t="s">
        <v>221</v>
      </c>
      <c r="G131" s="166"/>
      <c r="J131" s="129"/>
      <c r="M131" s="129"/>
    </row>
    <row r="132" spans="1:13" s="90" customFormat="1">
      <c r="C132" s="179"/>
      <c r="D132" s="182"/>
      <c r="G132" s="166"/>
      <c r="J132" s="129"/>
      <c r="M132" s="129"/>
    </row>
    <row r="133" spans="1:13" s="77" customFormat="1">
      <c r="C133" s="78"/>
      <c r="G133" s="78"/>
      <c r="J133" s="131"/>
      <c r="M133" s="131"/>
    </row>
    <row r="134" spans="1:13" s="80" customFormat="1">
      <c r="A134" s="80" t="s">
        <v>87</v>
      </c>
      <c r="C134" s="81"/>
      <c r="G134" s="81"/>
    </row>
    <row r="135" spans="1:13" s="82" customFormat="1">
      <c r="B135" s="83" t="s">
        <v>174</v>
      </c>
      <c r="C135" s="82" t="s">
        <v>80</v>
      </c>
      <c r="G135" s="81"/>
    </row>
    <row r="136" spans="1:13" s="82" customFormat="1" ht="175.5">
      <c r="C136" s="81" t="s">
        <v>124</v>
      </c>
      <c r="G136" s="81"/>
    </row>
    <row r="137" spans="1:13" s="82" customFormat="1">
      <c r="B137" s="83" t="s">
        <v>81</v>
      </c>
      <c r="C137" s="82" t="s">
        <v>44</v>
      </c>
      <c r="G137" s="81"/>
    </row>
    <row r="138" spans="1:13" s="82" customFormat="1" ht="81">
      <c r="B138" s="83"/>
      <c r="C138" s="81" t="s">
        <v>125</v>
      </c>
      <c r="G138" s="81"/>
    </row>
    <row r="139" spans="1:13" s="82" customFormat="1">
      <c r="B139" s="83" t="s">
        <v>82</v>
      </c>
      <c r="C139" s="82" t="s">
        <v>88</v>
      </c>
      <c r="G139" s="81"/>
    </row>
    <row r="140" spans="1:13" s="82" customFormat="1" ht="175.5">
      <c r="C140" s="81" t="s">
        <v>126</v>
      </c>
      <c r="G140" s="81"/>
    </row>
    <row r="141" spans="1:13" s="82" customFormat="1">
      <c r="B141" s="83" t="s">
        <v>83</v>
      </c>
      <c r="C141" s="82" t="s">
        <v>39</v>
      </c>
      <c r="G141" s="81"/>
    </row>
    <row r="142" spans="1:13" s="82" customFormat="1" ht="243">
      <c r="C142" s="81" t="s">
        <v>127</v>
      </c>
      <c r="G142" s="81"/>
    </row>
    <row r="143" spans="1:13" s="82" customFormat="1">
      <c r="B143" s="83" t="s">
        <v>84</v>
      </c>
      <c r="C143" s="82" t="s">
        <v>40</v>
      </c>
      <c r="G143" s="81"/>
    </row>
    <row r="144" spans="1:13" s="82" customFormat="1" ht="148.5">
      <c r="C144" s="81" t="s">
        <v>128</v>
      </c>
      <c r="G144" s="81"/>
    </row>
    <row r="145" spans="2:7" s="82" customFormat="1">
      <c r="B145" s="83" t="s">
        <v>85</v>
      </c>
      <c r="C145" s="82" t="s">
        <v>41</v>
      </c>
      <c r="G145" s="81"/>
    </row>
    <row r="146" spans="2:7" s="82" customFormat="1" ht="135">
      <c r="B146" s="83"/>
      <c r="C146" s="81" t="s">
        <v>129</v>
      </c>
      <c r="G146" s="81"/>
    </row>
    <row r="147" spans="2:7" s="82" customFormat="1">
      <c r="B147" s="83" t="s">
        <v>86</v>
      </c>
      <c r="C147" s="82" t="s">
        <v>89</v>
      </c>
      <c r="G147" s="81"/>
    </row>
    <row r="148" spans="2:7" s="82" customFormat="1" ht="108">
      <c r="C148" s="81" t="s">
        <v>166</v>
      </c>
      <c r="G148" s="81"/>
    </row>
    <row r="149" spans="2:7" s="33" customFormat="1">
      <c r="G149" s="32"/>
    </row>
    <row r="150" spans="2:7" s="33" customFormat="1">
      <c r="G150" s="32"/>
    </row>
  </sheetData>
  <sheetProtection sheet="1" objects="1" scenarios="1"/>
  <mergeCells count="16">
    <mergeCell ref="G19:N25"/>
    <mergeCell ref="G27:N36"/>
    <mergeCell ref="A37:E40"/>
    <mergeCell ref="A20:E20"/>
    <mergeCell ref="A28:E28"/>
    <mergeCell ref="A36:E36"/>
    <mergeCell ref="A21:E26"/>
    <mergeCell ref="A29:E34"/>
    <mergeCell ref="M1:N1"/>
    <mergeCell ref="K1:L1"/>
    <mergeCell ref="R16:R17"/>
    <mergeCell ref="Q16:Q17"/>
    <mergeCell ref="G4:N10"/>
    <mergeCell ref="G12:N17"/>
    <mergeCell ref="F1:G1"/>
    <mergeCell ref="H1:I1"/>
  </mergeCells>
  <phoneticPr fontId="2"/>
  <dataValidations count="1">
    <dataValidation type="list" allowBlank="1" showInputMessage="1" showErrorMessage="1" sqref="M1:N1">
      <formula1>$H$85:$M$85</formula1>
    </dataValidation>
  </dataValidations>
  <pageMargins left="0.86614173228346458" right="0.51181102362204722" top="0.70866141732283472" bottom="0.43307086614173229" header="0.19685039370078741" footer="0.19685039370078741"/>
  <pageSetup paperSize="9" orientation="landscape" r:id="rId1"/>
  <headerFooter>
    <oddHeader>&amp;R&amp;G</oddHeader>
    <oddFooter>&amp;R&amp;9「胃癌術後評価を考える」ワーキンググループ　ver.7a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
  <sheetViews>
    <sheetView topLeftCell="AZ1" zoomScale="90" zoomScaleNormal="90" workbookViewId="0">
      <selection activeCell="BZ4" sqref="BZ4"/>
    </sheetView>
  </sheetViews>
  <sheetFormatPr defaultRowHeight="13.5"/>
  <cols>
    <col min="1" max="1" width="17.25" bestFit="1" customWidth="1"/>
    <col min="2" max="2" width="6.25" bestFit="1" customWidth="1"/>
    <col min="3" max="3" width="8.5" bestFit="1" customWidth="1"/>
    <col min="4" max="4" width="2.875" bestFit="1" customWidth="1"/>
    <col min="5" max="5" width="11.375" customWidth="1"/>
    <col min="6" max="6" width="2.875" customWidth="1"/>
    <col min="7" max="7" width="3.5" bestFit="1" customWidth="1"/>
    <col min="8" max="8" width="4.5" bestFit="1" customWidth="1"/>
    <col min="9" max="9" width="4.25" customWidth="1"/>
    <col min="10" max="12" width="2.875" customWidth="1"/>
    <col min="13" max="13" width="3.5" customWidth="1"/>
    <col min="14" max="15" width="2.875" customWidth="1"/>
    <col min="16" max="16" width="11.625" bestFit="1" customWidth="1"/>
    <col min="17" max="32" width="4" customWidth="1"/>
    <col min="33" max="33" width="3.625" customWidth="1"/>
    <col min="34" max="34" width="3.125" customWidth="1"/>
    <col min="35" max="41" width="2.875" bestFit="1" customWidth="1"/>
    <col min="42" max="42" width="3" customWidth="1"/>
    <col min="43" max="70" width="2.875" bestFit="1" customWidth="1"/>
    <col min="71" max="78" width="6.5" customWidth="1"/>
    <col min="79" max="79" width="10.25" customWidth="1"/>
    <col min="80" max="80" width="8.875" customWidth="1"/>
    <col min="81" max="85" width="6.5" customWidth="1"/>
    <col min="88" max="88" width="14.125" customWidth="1"/>
  </cols>
  <sheetData>
    <row r="1" spans="1:81" s="26" customFormat="1" ht="176.25" customHeight="1">
      <c r="A1" s="26" t="s">
        <v>138</v>
      </c>
      <c r="B1" s="26" t="s">
        <v>177</v>
      </c>
      <c r="C1" s="26" t="s">
        <v>148</v>
      </c>
      <c r="D1" s="26" t="s">
        <v>115</v>
      </c>
      <c r="E1" s="26" t="s">
        <v>109</v>
      </c>
      <c r="F1" s="26" t="s">
        <v>114</v>
      </c>
      <c r="G1" s="26" t="s">
        <v>334</v>
      </c>
      <c r="H1" s="26" t="s">
        <v>134</v>
      </c>
      <c r="I1" s="26" t="s">
        <v>112</v>
      </c>
      <c r="J1" s="26" t="s">
        <v>113</v>
      </c>
      <c r="K1" s="26" t="s">
        <v>135</v>
      </c>
      <c r="L1" s="26" t="s">
        <v>136</v>
      </c>
      <c r="M1" s="26" t="s">
        <v>150</v>
      </c>
      <c r="N1" s="26" t="s">
        <v>151</v>
      </c>
      <c r="O1" s="26" t="s">
        <v>152</v>
      </c>
      <c r="P1" s="26" t="s">
        <v>111</v>
      </c>
      <c r="Q1" s="26" t="s">
        <v>153</v>
      </c>
      <c r="R1" s="26" t="s">
        <v>155</v>
      </c>
      <c r="S1" s="26" t="s">
        <v>156</v>
      </c>
      <c r="T1" s="26" t="s">
        <v>346</v>
      </c>
      <c r="U1" s="26" t="s">
        <v>363</v>
      </c>
      <c r="V1" s="26" t="s">
        <v>157</v>
      </c>
      <c r="W1" s="26" t="s">
        <v>147</v>
      </c>
      <c r="X1" s="26" t="s">
        <v>158</v>
      </c>
      <c r="Y1" s="26" t="s">
        <v>159</v>
      </c>
      <c r="Z1" s="26" t="s">
        <v>160</v>
      </c>
      <c r="AA1" s="26" t="s">
        <v>161</v>
      </c>
      <c r="AB1" s="26" t="s">
        <v>162</v>
      </c>
      <c r="AC1" s="26" t="s">
        <v>163</v>
      </c>
      <c r="AD1" s="26" t="s">
        <v>364</v>
      </c>
      <c r="AE1" s="26" t="s">
        <v>365</v>
      </c>
      <c r="AF1" s="26" t="s">
        <v>164</v>
      </c>
      <c r="AG1" s="26" t="s">
        <v>165</v>
      </c>
      <c r="AH1" s="26" t="s">
        <v>116</v>
      </c>
      <c r="AI1" s="185" t="s">
        <v>263</v>
      </c>
      <c r="AJ1" s="185" t="s">
        <v>264</v>
      </c>
      <c r="AK1" s="185" t="s">
        <v>265</v>
      </c>
      <c r="AL1" s="185" t="s">
        <v>266</v>
      </c>
      <c r="AM1" s="185" t="s">
        <v>267</v>
      </c>
      <c r="AN1" s="185" t="s">
        <v>268</v>
      </c>
      <c r="AO1" s="185" t="s">
        <v>269</v>
      </c>
      <c r="AP1" s="185" t="s">
        <v>270</v>
      </c>
      <c r="AQ1" s="185" t="s">
        <v>271</v>
      </c>
      <c r="AR1" s="185" t="s">
        <v>272</v>
      </c>
      <c r="AS1" s="185" t="s">
        <v>273</v>
      </c>
      <c r="AT1" s="185" t="s">
        <v>274</v>
      </c>
      <c r="AU1" s="185" t="s">
        <v>275</v>
      </c>
      <c r="AV1" s="185" t="s">
        <v>276</v>
      </c>
      <c r="AW1" s="185" t="s">
        <v>277</v>
      </c>
      <c r="AX1" s="185" t="s">
        <v>402</v>
      </c>
      <c r="AY1" s="185" t="s">
        <v>395</v>
      </c>
      <c r="AZ1" s="185" t="s">
        <v>396</v>
      </c>
      <c r="BA1" s="185" t="s">
        <v>397</v>
      </c>
      <c r="BB1" s="185" t="s">
        <v>398</v>
      </c>
      <c r="BC1" s="185" t="s">
        <v>278</v>
      </c>
      <c r="BD1" s="185" t="s">
        <v>399</v>
      </c>
      <c r="BE1" s="185" t="s">
        <v>400</v>
      </c>
      <c r="BF1" s="185" t="s">
        <v>279</v>
      </c>
      <c r="BG1" s="185" t="s">
        <v>401</v>
      </c>
      <c r="BH1" s="185" t="s">
        <v>280</v>
      </c>
      <c r="BI1" s="185" t="s">
        <v>281</v>
      </c>
      <c r="BJ1" s="185" t="s">
        <v>282</v>
      </c>
      <c r="BK1" s="185" t="s">
        <v>283</v>
      </c>
      <c r="BL1" s="185" t="s">
        <v>284</v>
      </c>
      <c r="BM1" s="185" t="s">
        <v>285</v>
      </c>
      <c r="BN1" s="185" t="s">
        <v>286</v>
      </c>
      <c r="BO1" s="185" t="s">
        <v>287</v>
      </c>
      <c r="BP1" s="185" t="s">
        <v>288</v>
      </c>
      <c r="BQ1" s="185" t="s">
        <v>289</v>
      </c>
      <c r="BR1" s="185" t="s">
        <v>290</v>
      </c>
      <c r="BS1" s="185" t="s">
        <v>291</v>
      </c>
      <c r="BT1" s="26" t="s">
        <v>486</v>
      </c>
      <c r="BU1" s="26" t="s">
        <v>487</v>
      </c>
      <c r="BV1" s="26" t="s">
        <v>488</v>
      </c>
      <c r="BW1" s="26" t="s">
        <v>489</v>
      </c>
      <c r="BX1" s="26" t="s">
        <v>490</v>
      </c>
      <c r="BY1" s="26" t="s">
        <v>491</v>
      </c>
      <c r="BZ1" s="26" t="s">
        <v>42</v>
      </c>
      <c r="CA1" s="26" t="s">
        <v>330</v>
      </c>
      <c r="CB1" s="26" t="s">
        <v>329</v>
      </c>
      <c r="CC1" s="26" t="s">
        <v>341</v>
      </c>
    </row>
    <row r="2" spans="1:81">
      <c r="A2" s="77" t="s">
        <v>149</v>
      </c>
      <c r="B2" s="85" t="s">
        <v>404</v>
      </c>
      <c r="C2">
        <f>患者基本情報!$B$2</f>
        <v>0</v>
      </c>
      <c r="D2" t="str">
        <f>患者基本情報!$B$3&amp;" "&amp;患者基本情報!$D$3</f>
        <v xml:space="preserve"> </v>
      </c>
      <c r="E2" s="27">
        <f>患者基本情報!$B$4</f>
        <v>0</v>
      </c>
      <c r="F2" s="27">
        <f>患者基本情報!$B$5</f>
        <v>0</v>
      </c>
      <c r="G2" s="27" t="str">
        <f>TEXT(AH2-E2,"y")</f>
        <v>00</v>
      </c>
      <c r="H2" s="28">
        <f>患者基本情報!$B$6</f>
        <v>0</v>
      </c>
      <c r="I2" s="28">
        <f>患者基本情報!$B$7</f>
        <v>0</v>
      </c>
      <c r="J2" s="28">
        <f>患者基本情報!$B$8</f>
        <v>0</v>
      </c>
      <c r="K2" s="28" t="str">
        <f>患者基本情報!$B$9</f>
        <v>(未入力)</v>
      </c>
      <c r="L2" s="28">
        <f>患者基本情報!$B$10</f>
        <v>0</v>
      </c>
      <c r="M2" t="e">
        <f>患者基本情報!$E$7</f>
        <v>#DIV/0!</v>
      </c>
      <c r="N2" t="e">
        <f>患者基本情報!$E$8</f>
        <v>#DIV/0!</v>
      </c>
      <c r="O2" t="e">
        <f>患者基本情報!$E$9</f>
        <v>#VALUE!</v>
      </c>
      <c r="P2" s="27">
        <f>患者基本情報!$B$13</f>
        <v>0</v>
      </c>
      <c r="Q2" t="str">
        <f>患者基本情報!$I$14</f>
        <v>未選択</v>
      </c>
      <c r="R2" t="str">
        <f>患者基本情報!$I$16</f>
        <v>未選択</v>
      </c>
      <c r="S2" t="str">
        <f>患者基本情報!$I$17</f>
        <v>未選択</v>
      </c>
      <c r="T2" t="str">
        <f>患者基本情報!$I$19</f>
        <v>未選択</v>
      </c>
      <c r="U2">
        <f>患者基本情報!$G$19</f>
        <v>0</v>
      </c>
      <c r="V2" t="str">
        <f>患者基本情報!$I$20</f>
        <v>未選択</v>
      </c>
      <c r="W2" t="str">
        <f>患者基本情報!$I$21</f>
        <v/>
      </c>
      <c r="X2" t="str">
        <f>患者基本情報!$I$23</f>
        <v>未選択</v>
      </c>
      <c r="Y2" t="str">
        <f>患者基本情報!$I$24</f>
        <v>未選択</v>
      </c>
      <c r="Z2" t="str">
        <f>患者基本情報!$I$25</f>
        <v>未選択</v>
      </c>
      <c r="AA2" t="str">
        <f>患者基本情報!$I$26</f>
        <v>未選択</v>
      </c>
      <c r="AB2" t="str">
        <f>患者基本情報!$I$27</f>
        <v>未選択</v>
      </c>
      <c r="AC2" t="str">
        <f>患者基本情報!$I$28</f>
        <v>未選択</v>
      </c>
      <c r="AD2" t="str">
        <f>患者基本情報!$I$29</f>
        <v>未選択</v>
      </c>
      <c r="AE2">
        <f>患者基本情報!$G$29</f>
        <v>0</v>
      </c>
      <c r="AF2" t="str">
        <f>患者基本情報!$I$30</f>
        <v>未選択</v>
      </c>
      <c r="AG2">
        <f>患者基本情報!$I$31</f>
        <v>0</v>
      </c>
      <c r="AH2" s="27">
        <f>質問票!$F$1</f>
        <v>0</v>
      </c>
      <c r="AI2" s="92">
        <f>質問票!$O$16</f>
        <v>1</v>
      </c>
      <c r="AJ2" s="92">
        <f>質問票!$O$17</f>
        <v>1</v>
      </c>
      <c r="AK2" s="92">
        <f>質問票!$O$18</f>
        <v>1</v>
      </c>
      <c r="AL2" s="92">
        <f>質問票!$O$19</f>
        <v>1</v>
      </c>
      <c r="AM2" s="92">
        <f>質問票!$O$20</f>
        <v>1</v>
      </c>
      <c r="AN2" s="92">
        <f>質問票!$O$21</f>
        <v>1</v>
      </c>
      <c r="AO2" s="92">
        <f>質問票!$O$22</f>
        <v>1</v>
      </c>
      <c r="AP2" s="92">
        <f>質問票!$O$23</f>
        <v>1</v>
      </c>
      <c r="AQ2" s="92">
        <f>質問票!$O$24</f>
        <v>1</v>
      </c>
      <c r="AR2" s="92">
        <f>質問票!$O$25</f>
        <v>1</v>
      </c>
      <c r="AS2" s="92">
        <f>質問票!$O$26</f>
        <v>1</v>
      </c>
      <c r="AT2" s="92">
        <f>質問票!$O$27</f>
        <v>1</v>
      </c>
      <c r="AU2" s="92">
        <f>質問票!$O$28</f>
        <v>1</v>
      </c>
      <c r="AV2" s="92">
        <f>質問票!$O$29</f>
        <v>1</v>
      </c>
      <c r="AW2" s="92">
        <f>質問票!$O$30</f>
        <v>1</v>
      </c>
      <c r="AX2" s="92">
        <f>質問票!$O$31</f>
        <v>1</v>
      </c>
      <c r="AY2" s="92">
        <f>質問票!$O$32</f>
        <v>1</v>
      </c>
      <c r="AZ2" s="92">
        <f>質問票!$O$33</f>
        <v>1</v>
      </c>
      <c r="BA2" s="92">
        <f>質問票!$O$34</f>
        <v>1</v>
      </c>
      <c r="BB2" s="92">
        <f>質問票!$O$35</f>
        <v>1</v>
      </c>
      <c r="BC2" s="92">
        <f>質問票!$O$36</f>
        <v>0</v>
      </c>
      <c r="BD2" s="92">
        <f>質問票!$O$37</f>
        <v>1</v>
      </c>
      <c r="BE2" s="92">
        <f>質問票!$O$38</f>
        <v>1</v>
      </c>
      <c r="BF2" s="92">
        <f>質問票!$O$39</f>
        <v>0</v>
      </c>
      <c r="BG2" s="92">
        <f>質問票!$O$40</f>
        <v>1</v>
      </c>
      <c r="BH2" s="92" t="str">
        <f>質問票!$O$41</f>
        <v/>
      </c>
      <c r="BI2" s="92" t="str">
        <f>質問票!$O$42</f>
        <v/>
      </c>
      <c r="BJ2" s="92" t="str">
        <f>質問票!$O$43</f>
        <v/>
      </c>
      <c r="BK2" s="92" t="str">
        <f>質問票!$O$44</f>
        <v/>
      </c>
      <c r="BL2" s="92">
        <f>質問票!$O$45</f>
        <v>1</v>
      </c>
      <c r="BM2" s="92">
        <f>質問票!$O$46</f>
        <v>1</v>
      </c>
      <c r="BN2" s="92">
        <f>質問票!$O$47</f>
        <v>1</v>
      </c>
      <c r="BO2" s="92">
        <f>質問票!$O$48</f>
        <v>1</v>
      </c>
      <c r="BP2" s="92">
        <f>質問票!$O$49</f>
        <v>1</v>
      </c>
      <c r="BQ2" s="92">
        <f>質問票!$O$50</f>
        <v>1</v>
      </c>
      <c r="BR2" s="92">
        <f>質問票!$O$51</f>
        <v>1</v>
      </c>
      <c r="BS2" s="92">
        <f>質問票!$O$52</f>
        <v>1</v>
      </c>
      <c r="BT2" s="150">
        <f>AVERAGE(AJ2,AK2,AM2,AX2)</f>
        <v>1</v>
      </c>
      <c r="BU2" s="150">
        <f>AVERAGE(AI2,AL2,BB2)</f>
        <v>1</v>
      </c>
      <c r="BV2" s="150">
        <f>AVERAGE(AY2:BA2)</f>
        <v>1</v>
      </c>
      <c r="BW2" s="150">
        <f>AVERAGE(AN2:AQ2)</f>
        <v>1</v>
      </c>
      <c r="BX2" s="150">
        <f>AVERAGE(AS2:AT2,AV2)</f>
        <v>1</v>
      </c>
      <c r="BY2" s="150">
        <f>AVERAGE(AR2,AU2,AW2)</f>
        <v>1</v>
      </c>
      <c r="BZ2" s="150">
        <f>AVERAGE(BD2,BE2,BG2)</f>
        <v>1</v>
      </c>
      <c r="CA2" s="150">
        <f>AVERAGE(BL2:BN2)</f>
        <v>1</v>
      </c>
      <c r="CB2" s="150">
        <f>AVERAGE(BQ2:BS2)</f>
        <v>1</v>
      </c>
      <c r="CC2" s="150">
        <f>AVERAGE(BT2:BZ2)</f>
        <v>1</v>
      </c>
    </row>
  </sheetData>
  <sheetProtection sheet="1" objects="1" scenarios="1" formatColumns="0" formatRows="0"/>
  <phoneticPr fontId="2"/>
  <pageMargins left="0.75" right="0.75" top="1" bottom="1" header="0.51200000000000001" footer="0.51200000000000001"/>
  <pageSetup paperSize="9" scale="3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workbookViewId="0">
      <selection activeCell="B108" sqref="B108"/>
    </sheetView>
  </sheetViews>
  <sheetFormatPr defaultRowHeight="13.5"/>
  <cols>
    <col min="1" max="4" width="4.625" customWidth="1"/>
    <col min="8" max="13" width="4.625" customWidth="1"/>
    <col min="14" max="14" width="5.25" customWidth="1"/>
    <col min="15" max="15" width="6.25" customWidth="1"/>
  </cols>
  <sheetData>
    <row r="1" spans="1:6" ht="21">
      <c r="A1" s="145" t="s">
        <v>292</v>
      </c>
    </row>
    <row r="2" spans="1:6">
      <c r="A2" s="200" t="s">
        <v>405</v>
      </c>
    </row>
    <row r="3" spans="1:6">
      <c r="A3" s="85"/>
    </row>
    <row r="4" spans="1:6">
      <c r="A4" t="s">
        <v>195</v>
      </c>
    </row>
    <row r="5" spans="1:6">
      <c r="A5" t="s">
        <v>492</v>
      </c>
    </row>
    <row r="6" spans="1:6">
      <c r="A6" t="s">
        <v>493</v>
      </c>
      <c r="C6" t="s">
        <v>494</v>
      </c>
    </row>
    <row r="7" spans="1:6">
      <c r="C7" t="s">
        <v>495</v>
      </c>
    </row>
    <row r="8" spans="1:6">
      <c r="C8" t="s">
        <v>496</v>
      </c>
    </row>
    <row r="9" spans="1:6">
      <c r="C9" t="s">
        <v>497</v>
      </c>
    </row>
    <row r="10" spans="1:6">
      <c r="C10" t="s">
        <v>500</v>
      </c>
    </row>
    <row r="11" spans="1:6">
      <c r="F11" t="s">
        <v>499</v>
      </c>
    </row>
    <row r="12" spans="1:6">
      <c r="C12" t="s">
        <v>498</v>
      </c>
    </row>
    <row r="14" spans="1:6">
      <c r="A14" t="s">
        <v>313</v>
      </c>
      <c r="B14" t="s">
        <v>293</v>
      </c>
    </row>
    <row r="16" spans="1:6">
      <c r="B16" t="s">
        <v>294</v>
      </c>
    </row>
    <row r="17" spans="2:13">
      <c r="B17" t="s">
        <v>295</v>
      </c>
    </row>
    <row r="19" spans="2:13">
      <c r="B19" t="s">
        <v>296</v>
      </c>
    </row>
    <row r="21" spans="2:13" ht="15.75" customHeight="1">
      <c r="B21" s="133" t="s">
        <v>182</v>
      </c>
      <c r="C21" s="134"/>
      <c r="D21" s="135"/>
      <c r="E21" s="146" t="s">
        <v>297</v>
      </c>
      <c r="F21" s="136"/>
      <c r="G21" s="136"/>
      <c r="H21" s="136"/>
      <c r="I21" s="136"/>
      <c r="J21" s="136"/>
      <c r="K21" s="136"/>
      <c r="L21" s="136"/>
      <c r="M21" s="137"/>
    </row>
    <row r="22" spans="2:13" ht="15.75" customHeight="1">
      <c r="B22" s="133" t="s">
        <v>198</v>
      </c>
      <c r="C22" s="134"/>
      <c r="D22" s="135"/>
      <c r="E22" s="146" t="s">
        <v>298</v>
      </c>
      <c r="F22" s="136"/>
      <c r="G22" s="136"/>
      <c r="H22" s="136"/>
      <c r="I22" s="136"/>
      <c r="J22" s="136"/>
      <c r="K22" s="136"/>
      <c r="L22" s="136"/>
      <c r="M22" s="137"/>
    </row>
    <row r="23" spans="2:13" ht="15.75" customHeight="1">
      <c r="B23" s="133" t="s">
        <v>109</v>
      </c>
      <c r="C23" s="134"/>
      <c r="D23" s="135"/>
      <c r="E23" s="146" t="s">
        <v>299</v>
      </c>
      <c r="F23" s="136"/>
      <c r="G23" s="136"/>
      <c r="H23" s="136"/>
      <c r="I23" s="136"/>
      <c r="J23" s="136"/>
      <c r="K23" s="136"/>
      <c r="L23" s="136"/>
      <c r="M23" s="137"/>
    </row>
    <row r="24" spans="2:13" ht="15.75" customHeight="1">
      <c r="B24" s="133" t="s">
        <v>114</v>
      </c>
      <c r="C24" s="134"/>
      <c r="D24" s="135"/>
      <c r="E24" s="146" t="s">
        <v>300</v>
      </c>
      <c r="F24" s="136"/>
      <c r="G24" s="136"/>
      <c r="H24" s="136"/>
      <c r="I24" s="136"/>
      <c r="J24" s="136"/>
      <c r="K24" s="136"/>
      <c r="L24" s="136"/>
      <c r="M24" s="137"/>
    </row>
    <row r="25" spans="2:13" ht="15.75" customHeight="1">
      <c r="B25" s="133" t="s">
        <v>134</v>
      </c>
      <c r="C25" s="134"/>
      <c r="D25" s="135"/>
      <c r="E25" s="146" t="s">
        <v>301</v>
      </c>
      <c r="F25" s="136"/>
      <c r="G25" s="136"/>
      <c r="H25" s="136"/>
      <c r="I25" s="136"/>
      <c r="J25" s="136"/>
      <c r="K25" s="136"/>
      <c r="L25" s="136"/>
      <c r="M25" s="137"/>
    </row>
    <row r="26" spans="2:13" ht="15.75" customHeight="1">
      <c r="B26" s="133" t="s">
        <v>112</v>
      </c>
      <c r="C26" s="134"/>
      <c r="D26" s="135"/>
      <c r="E26" s="146" t="s">
        <v>302</v>
      </c>
      <c r="F26" s="136"/>
      <c r="G26" s="136"/>
      <c r="H26" s="136"/>
      <c r="I26" s="136"/>
      <c r="J26" s="136"/>
      <c r="K26" s="136"/>
      <c r="L26" s="136"/>
      <c r="M26" s="137"/>
    </row>
    <row r="27" spans="2:13" ht="15.75" customHeight="1">
      <c r="B27" s="133" t="s">
        <v>113</v>
      </c>
      <c r="C27" s="134"/>
      <c r="D27" s="135"/>
      <c r="E27" s="146" t="s">
        <v>302</v>
      </c>
      <c r="F27" s="136"/>
      <c r="G27" s="136"/>
      <c r="H27" s="136"/>
      <c r="I27" s="136"/>
      <c r="J27" s="136"/>
      <c r="K27" s="136"/>
      <c r="L27" s="136"/>
      <c r="M27" s="137"/>
    </row>
    <row r="28" spans="2:13" ht="15.75" customHeight="1">
      <c r="B28" s="133" t="s">
        <v>135</v>
      </c>
      <c r="C28" s="134"/>
      <c r="D28" s="135"/>
      <c r="E28" s="147" t="s">
        <v>307</v>
      </c>
      <c r="F28" s="138"/>
      <c r="G28" s="138"/>
      <c r="H28" s="138"/>
      <c r="I28" s="138"/>
      <c r="J28" s="138"/>
      <c r="K28" s="138"/>
      <c r="L28" s="138"/>
      <c r="M28" s="139"/>
    </row>
    <row r="29" spans="2:13" ht="15.75" customHeight="1">
      <c r="B29" s="133" t="s">
        <v>136</v>
      </c>
      <c r="C29" s="134"/>
      <c r="D29" s="135"/>
      <c r="E29" s="147" t="s">
        <v>306</v>
      </c>
      <c r="F29" s="138"/>
      <c r="G29" s="138"/>
      <c r="H29" s="138"/>
      <c r="I29" s="138"/>
      <c r="J29" s="138"/>
      <c r="K29" s="138"/>
      <c r="L29" s="138"/>
      <c r="M29" s="139"/>
    </row>
    <row r="30" spans="2:13" ht="15.75" customHeight="1">
      <c r="B30" s="133" t="s">
        <v>150</v>
      </c>
      <c r="C30" s="134"/>
      <c r="D30" s="135"/>
      <c r="E30" s="147" t="s">
        <v>303</v>
      </c>
      <c r="F30" s="138"/>
      <c r="G30" s="138"/>
      <c r="H30" s="138"/>
      <c r="I30" s="138"/>
      <c r="J30" s="138"/>
      <c r="K30" s="138"/>
      <c r="L30" s="138"/>
      <c r="M30" s="139"/>
    </row>
    <row r="31" spans="2:13" ht="15.75" customHeight="1">
      <c r="B31" s="133" t="s">
        <v>151</v>
      </c>
      <c r="C31" s="134"/>
      <c r="D31" s="135"/>
      <c r="E31" s="147" t="s">
        <v>303</v>
      </c>
      <c r="F31" s="138"/>
      <c r="G31" s="138"/>
      <c r="H31" s="138"/>
      <c r="I31" s="138"/>
      <c r="J31" s="138"/>
      <c r="K31" s="138"/>
      <c r="L31" s="138"/>
      <c r="M31" s="139"/>
    </row>
    <row r="32" spans="2:13" ht="15.75" customHeight="1">
      <c r="B32" s="133" t="s">
        <v>152</v>
      </c>
      <c r="C32" s="134"/>
      <c r="D32" s="135"/>
      <c r="E32" s="147" t="s">
        <v>303</v>
      </c>
      <c r="F32" s="138"/>
      <c r="G32" s="138"/>
      <c r="H32" s="138"/>
      <c r="I32" s="138"/>
      <c r="J32" s="138"/>
      <c r="K32" s="138"/>
      <c r="L32" s="138"/>
      <c r="M32" s="139"/>
    </row>
    <row r="34" spans="1:13">
      <c r="B34" t="s">
        <v>304</v>
      </c>
    </row>
    <row r="36" spans="1:13" ht="15.75" customHeight="1">
      <c r="B36" s="133" t="s">
        <v>183</v>
      </c>
      <c r="C36" s="134"/>
      <c r="D36" s="135"/>
      <c r="E36" s="146" t="s">
        <v>299</v>
      </c>
      <c r="F36" s="136"/>
      <c r="G36" s="136"/>
      <c r="H36" s="136"/>
      <c r="I36" s="137"/>
      <c r="J36" s="136"/>
      <c r="K36" s="136"/>
      <c r="L36" s="136"/>
      <c r="M36" s="137"/>
    </row>
    <row r="37" spans="1:13" ht="15.75" customHeight="1">
      <c r="B37" s="133" t="s">
        <v>153</v>
      </c>
      <c r="C37" s="134"/>
      <c r="D37" s="135"/>
      <c r="E37" s="140" t="s">
        <v>305</v>
      </c>
      <c r="F37" s="141"/>
      <c r="G37" s="141"/>
      <c r="H37" s="141"/>
      <c r="I37" s="141"/>
      <c r="J37" s="141"/>
      <c r="K37" s="141"/>
      <c r="L37" s="141"/>
      <c r="M37" s="142"/>
    </row>
    <row r="38" spans="1:13" ht="15.75" customHeight="1">
      <c r="B38" s="133" t="s">
        <v>156</v>
      </c>
      <c r="C38" s="134"/>
      <c r="D38" s="135"/>
      <c r="E38" s="143" t="s">
        <v>314</v>
      </c>
      <c r="F38" s="74"/>
      <c r="G38" s="74"/>
      <c r="H38" s="74"/>
      <c r="I38" s="74"/>
      <c r="J38" s="74"/>
      <c r="K38" s="74"/>
      <c r="L38" s="74"/>
      <c r="M38" s="144"/>
    </row>
    <row r="41" spans="1:13">
      <c r="A41" t="s">
        <v>315</v>
      </c>
      <c r="B41" t="s">
        <v>308</v>
      </c>
    </row>
    <row r="43" spans="1:13">
      <c r="B43" t="s">
        <v>309</v>
      </c>
    </row>
    <row r="44" spans="1:13">
      <c r="B44" t="s">
        <v>311</v>
      </c>
    </row>
    <row r="46" spans="1:13" ht="15.75" customHeight="1">
      <c r="B46" t="s">
        <v>316</v>
      </c>
      <c r="C46" t="s">
        <v>317</v>
      </c>
    </row>
    <row r="47" spans="1:13" ht="15.75" customHeight="1">
      <c r="D47" t="s">
        <v>310</v>
      </c>
    </row>
    <row r="48" spans="1:13" ht="15.75" customHeight="1">
      <c r="B48" t="s">
        <v>318</v>
      </c>
      <c r="C48" t="s">
        <v>184</v>
      </c>
    </row>
    <row r="49" spans="1:4" ht="15.75" customHeight="1">
      <c r="B49" t="s">
        <v>319</v>
      </c>
      <c r="C49" t="s">
        <v>185</v>
      </c>
    </row>
    <row r="50" spans="1:4">
      <c r="D50" s="200" t="s">
        <v>478</v>
      </c>
    </row>
    <row r="51" spans="1:4">
      <c r="D51" s="85"/>
    </row>
    <row r="61" spans="1:4">
      <c r="A61" t="s">
        <v>320</v>
      </c>
      <c r="B61" t="s">
        <v>312</v>
      </c>
    </row>
    <row r="63" spans="1:4">
      <c r="B63" t="s">
        <v>321</v>
      </c>
    </row>
    <row r="64" spans="1:4">
      <c r="C64" s="91"/>
    </row>
    <row r="65" spans="3:3">
      <c r="C65" s="91"/>
    </row>
    <row r="66" spans="3:3">
      <c r="C66" s="91"/>
    </row>
    <row r="67" spans="3:3">
      <c r="C67" s="91"/>
    </row>
    <row r="68" spans="3:3">
      <c r="C68" s="91"/>
    </row>
    <row r="69" spans="3:3">
      <c r="C69" s="91"/>
    </row>
    <row r="70" spans="3:3">
      <c r="C70" s="91"/>
    </row>
    <row r="71" spans="3:3">
      <c r="C71" s="91"/>
    </row>
    <row r="73" spans="3:3">
      <c r="C73" s="19"/>
    </row>
    <row r="88" spans="2:4">
      <c r="B88" t="s">
        <v>368</v>
      </c>
    </row>
    <row r="89" spans="2:4">
      <c r="B89" t="s">
        <v>371</v>
      </c>
    </row>
    <row r="91" spans="2:4">
      <c r="B91" t="s">
        <v>479</v>
      </c>
    </row>
    <row r="92" spans="2:4">
      <c r="C92" t="s">
        <v>503</v>
      </c>
    </row>
    <row r="93" spans="2:4">
      <c r="D93" t="s">
        <v>366</v>
      </c>
    </row>
    <row r="94" spans="2:4">
      <c r="D94" t="s">
        <v>367</v>
      </c>
    </row>
    <row r="95" spans="2:4">
      <c r="D95" t="s">
        <v>262</v>
      </c>
    </row>
    <row r="96" spans="2:4">
      <c r="D96" t="s">
        <v>242</v>
      </c>
    </row>
    <row r="97" spans="1:4">
      <c r="D97" t="s">
        <v>131</v>
      </c>
    </row>
    <row r="98" spans="1:4">
      <c r="D98" t="s">
        <v>132</v>
      </c>
    </row>
    <row r="100" spans="1:4">
      <c r="B100" t="s">
        <v>480</v>
      </c>
    </row>
    <row r="101" spans="1:4">
      <c r="B101" t="s">
        <v>372</v>
      </c>
    </row>
    <row r="103" spans="1:4">
      <c r="B103" t="s">
        <v>501</v>
      </c>
    </row>
    <row r="104" spans="1:4">
      <c r="B104" t="s">
        <v>322</v>
      </c>
    </row>
    <row r="105" spans="1:4">
      <c r="B105" t="s">
        <v>369</v>
      </c>
    </row>
    <row r="106" spans="1:4">
      <c r="B106" t="s">
        <v>370</v>
      </c>
    </row>
    <row r="108" spans="1:4">
      <c r="B108" t="s">
        <v>502</v>
      </c>
    </row>
    <row r="109" spans="1:4">
      <c r="C109" t="s">
        <v>323</v>
      </c>
    </row>
    <row r="112" spans="1:4">
      <c r="A112" t="s">
        <v>324</v>
      </c>
      <c r="B112" t="s">
        <v>325</v>
      </c>
    </row>
    <row r="114" spans="2:8">
      <c r="B114" t="s">
        <v>186</v>
      </c>
    </row>
    <row r="116" spans="2:8">
      <c r="B116" t="s">
        <v>326</v>
      </c>
    </row>
    <row r="117" spans="2:8">
      <c r="B117" s="148" t="s">
        <v>187</v>
      </c>
    </row>
    <row r="118" spans="2:8">
      <c r="C118" t="s">
        <v>188</v>
      </c>
    </row>
    <row r="119" spans="2:8">
      <c r="C119">
        <v>1</v>
      </c>
      <c r="D119" t="s">
        <v>189</v>
      </c>
    </row>
    <row r="120" spans="2:8">
      <c r="C120">
        <v>2</v>
      </c>
      <c r="D120" t="s">
        <v>191</v>
      </c>
    </row>
    <row r="121" spans="2:8">
      <c r="D121" t="s">
        <v>190</v>
      </c>
    </row>
    <row r="122" spans="2:8">
      <c r="D122" t="s">
        <v>192</v>
      </c>
    </row>
    <row r="123" spans="2:8">
      <c r="D123" t="s">
        <v>193</v>
      </c>
    </row>
    <row r="128" spans="2:8">
      <c r="H128" t="s">
        <v>196</v>
      </c>
    </row>
    <row r="129" spans="8:10">
      <c r="H129" t="s">
        <v>197</v>
      </c>
    </row>
    <row r="130" spans="8:10">
      <c r="H130" t="s">
        <v>194</v>
      </c>
    </row>
    <row r="131" spans="8:10">
      <c r="H131" s="200" t="s">
        <v>485</v>
      </c>
    </row>
    <row r="132" spans="8:10">
      <c r="H132" s="85"/>
    </row>
    <row r="133" spans="8:10">
      <c r="H133" t="s">
        <v>327</v>
      </c>
    </row>
    <row r="134" spans="8:10">
      <c r="J134" t="s">
        <v>328</v>
      </c>
    </row>
  </sheetData>
  <sheetProtection sheet="1" objects="1" scenarios="1"/>
  <phoneticPr fontId="2"/>
  <pageMargins left="0.75" right="0.75" top="0.75" bottom="1" header="0.3" footer="0.34"/>
  <pageSetup paperSize="9" orientation="portrait" r:id="rId1"/>
  <headerFooter alignWithMargins="0">
    <oddFooter>&amp;C&amp;G</oddFooter>
  </headerFooter>
  <drawing r:id="rId2"/>
  <legacyDrawingHF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患者基本情報</vt:lpstr>
      <vt:lpstr>質問票</vt:lpstr>
      <vt:lpstr>グラフ</vt:lpstr>
      <vt:lpstr>グラフ(目盛5)</vt:lpstr>
      <vt:lpstr>集計用データ</vt:lpstr>
      <vt:lpstr>使い方</vt:lpstr>
      <vt:lpstr>グラフ!Print_Area</vt:lpstr>
      <vt:lpstr>'グラフ(目盛5)'!Print_Area</vt:lpstr>
      <vt:lpstr>使い方!Print_Area</vt:lpstr>
      <vt:lpstr>質問票!Print_Area</vt:lpstr>
      <vt:lpstr>質問票!Print_Titles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PC User</cp:lastModifiedBy>
  <cp:lastPrinted>2015-02-27T12:38:12Z</cp:lastPrinted>
  <dcterms:created xsi:type="dcterms:W3CDTF">2013-11-04T09:37:22Z</dcterms:created>
  <dcterms:modified xsi:type="dcterms:W3CDTF">2016-02-02T13:02:03Z</dcterms:modified>
</cp:coreProperties>
</file>